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rkas.sharepoint.com/Kliendisuhted/ri ja halduslepingud/YLEP 2023/SOM/Sotsiaalkindlustusamet/Akadeemia tn 2, Pärnu/"/>
    </mc:Choice>
  </mc:AlternateContent>
  <xr:revisionPtr revIDLastSave="424" documentId="8_{43E5834D-E3AB-4B45-8258-7049B83F0B4B}" xr6:coauthVersionLast="47" xr6:coauthVersionMax="47" xr10:uidLastSave="{174C0503-3FE2-47DB-85C7-EBBBE1CB66F4}"/>
  <bookViews>
    <workbookView xWindow="-120" yWindow="-120" windowWidth="38640" windowHeight="21240" tabRatio="807" xr2:uid="{9AB68D7C-DE2F-4914-86EB-7B866F3463EF}"/>
  </bookViews>
  <sheets>
    <sheet name="Lisa 3" sheetId="1" r:id="rId1"/>
    <sheet name="Abitabel" sheetId="5" r:id="rId2"/>
    <sheet name="Annuiteedigraafik BIL_01.11" sheetId="6" r:id="rId3"/>
    <sheet name="Annuiteedigraafik PT_01.11" sheetId="7" r:id="rId4"/>
    <sheet name="Annuiteedigraafik TS_01.11" sheetId="4" r:id="rId5"/>
    <sheet name="Annuiteedigraafik BIL_01.12" sheetId="8" r:id="rId6"/>
    <sheet name="Annuiteedigraafik PT_01.12" sheetId="9" r:id="rId7"/>
    <sheet name="Annuiteedigraafik TS_01.12"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30_Ülekantavad_vahendid" localSheetId="2">#REF!</definedName>
    <definedName name="_30_Ülekantavad_vahendid" localSheetId="5">#REF!</definedName>
    <definedName name="_30_Ülekantavad_vahendid" localSheetId="3">#REF!</definedName>
    <definedName name="_30_Ülekantavad_vahendid" localSheetId="6">#REF!</definedName>
    <definedName name="_30_Ülekantavad_vahendid">#REF!</definedName>
    <definedName name="Aadress" localSheetId="2">#REF!</definedName>
    <definedName name="Aadress" localSheetId="5">#REF!</definedName>
    <definedName name="Aadress" localSheetId="3">#REF!</definedName>
    <definedName name="Aadress" localSheetId="6">#REF!</definedName>
    <definedName name="Aadress">#REF!</definedName>
    <definedName name="aadress_asukoha_analüüs" localSheetId="2">#REF!</definedName>
    <definedName name="aadress_asukoha_analüüs" localSheetId="5">#REF!</definedName>
    <definedName name="aadress_asukoha_analüüs" localSheetId="3">#REF!</definedName>
    <definedName name="aadress_asukoha_analüüs" localSheetId="6">#REF!</definedName>
    <definedName name="aadress_asukoha_analüüs">#REF!</definedName>
    <definedName name="aadress_asukohahinnang">#REF!</definedName>
    <definedName name="aasta">#REF!</definedName>
    <definedName name="aeg" localSheetId="3">OFFSET('[1]Graafiku jaoks'!$B$1,0,'[1]Graafiku jaoks'!$D$17,1,'[1]Graafiku jaoks'!$D$20)</definedName>
    <definedName name="aeg" localSheetId="6">OFFSET('[1]Graafiku jaoks'!$B$1,0,'[1]Graafiku jaoks'!$D$17,1,'[1]Graafiku jaoks'!$D$20)</definedName>
    <definedName name="aeg">OFFSET(#REF!,0,#REF!,1,#REF!)</definedName>
    <definedName name="alge" localSheetId="3">OFFSET('[1]Graafiku jaoks'!$B$3,0,'[1]Graafiku jaoks'!$D$17,1,'[1]Graafiku jaoks'!$D$20)</definedName>
    <definedName name="alge" localSheetId="6">OFFSET('[1]Graafiku jaoks'!$B$3,0,'[1]Graafiku jaoks'!$D$17,1,'[1]Graafiku jaoks'!$D$20)</definedName>
    <definedName name="alge">OFFSET(#REF!,0,#REF!,1,#REF!)</definedName>
    <definedName name="Algus_veerg" localSheetId="2">#REF!</definedName>
    <definedName name="Algus_veerg" localSheetId="5">#REF!</definedName>
    <definedName name="Algus_veerg" localSheetId="3">#REF!</definedName>
    <definedName name="Algus_veerg" localSheetId="6">#REF!</definedName>
    <definedName name="Algus_veerg">#REF!</definedName>
    <definedName name="ALL" localSheetId="2">#REF!</definedName>
    <definedName name="ALL" localSheetId="5">#REF!</definedName>
    <definedName name="ALL" localSheetId="3">#REF!</definedName>
    <definedName name="ALL" localSheetId="6">#REF!</definedName>
    <definedName name="ALL">#REF!</definedName>
    <definedName name="andmed" localSheetId="3">[2]hinnad!$F$3:$BQ$32</definedName>
    <definedName name="andmed" localSheetId="6">[2]hinnad!$F$3:$BQ$32</definedName>
    <definedName name="andmed">#REF!</definedName>
    <definedName name="andmed_kogemus" localSheetId="3">[2]arendaja_haldaja_kogemus!$B$2:$P$16</definedName>
    <definedName name="andmed_kogemus" localSheetId="6">[2]arendaja_haldaja_kogemus!$B$2:$P$16</definedName>
    <definedName name="andmed_kogemus">#REF!</definedName>
    <definedName name="andmed_ruumide_sobivus" localSheetId="3">[2]üürniku_hinnangud!$F$2:$L$31</definedName>
    <definedName name="andmed_ruumide_sobivus" localSheetId="6">[2]üürniku_hinnangud!$F$2:$L$31</definedName>
    <definedName name="andmed_ruumide_sobivus">#REF!</definedName>
    <definedName name="bilanss" localSheetId="2">#REF!</definedName>
    <definedName name="bilanss" localSheetId="5">#REF!</definedName>
    <definedName name="bilanss" localSheetId="3">#REF!</definedName>
    <definedName name="bilanss" localSheetId="6">#REF!</definedName>
    <definedName name="bilanss">#REF!</definedName>
    <definedName name="brutopind" localSheetId="3">[3]eelarve!$F$9</definedName>
    <definedName name="brutopind" localSheetId="6">[3]eelarve!$F$9</definedName>
    <definedName name="brutopind">#REF!</definedName>
    <definedName name="disk.määr" localSheetId="3">[2]algandmed!$B$1</definedName>
    <definedName name="disk.määr" localSheetId="6">[2]algandmed!$B$1</definedName>
    <definedName name="disk.määr">#REF!</definedName>
    <definedName name="eel_1" localSheetId="3">OFFSET([4]Võrdlus!$CJ$4,1,0,1,[4]Võrdlus!$BE$1)</definedName>
    <definedName name="eel_1" localSheetId="6">OFFSET([4]Võrdlus!$CJ$4,1,0,1,[4]Võrdlus!$BE$1)</definedName>
    <definedName name="eel_1">OFFSET(#REF!,1,0,1,#REF!)</definedName>
    <definedName name="eel_2" localSheetId="3">OFFSET([4]Võrdlus!$CJ$4,30,0,1,[4]Võrdlus!$BE$1)</definedName>
    <definedName name="eel_2" localSheetId="6">OFFSET([4]Võrdlus!$CJ$4,30,0,1,[4]Võrdlus!$BE$1)</definedName>
    <definedName name="eel_2">OFFSET(#REF!,30,0,1,#REF!)</definedName>
    <definedName name="eel_3" localSheetId="3">OFFSET([4]Võrdlus!$CJ$4,60,0,1,[4]Võrdlus!$BE$1)</definedName>
    <definedName name="eel_3" localSheetId="6">OFFSET([4]Võrdlus!$CJ$4,60,0,1,[4]Võrdlus!$BE$1)</definedName>
    <definedName name="eel_3">OFFSET(#REF!,60,0,1,#REF!)</definedName>
    <definedName name="eel_4" localSheetId="3">OFFSET([4]Võrdlus!$CJ$4,88,0,1,[4]Võrdlus!$BE$1)</definedName>
    <definedName name="eel_4" localSheetId="6">OFFSET([4]Võrdlus!$CJ$4,88,0,1,[4]Võrdlus!$BE$1)</definedName>
    <definedName name="eel_4">OFFSET(#REF!,88,0,1,#REF!)</definedName>
    <definedName name="eelarve" localSheetId="2">#REF!</definedName>
    <definedName name="eelarve" localSheetId="5">#REF!</definedName>
    <definedName name="eelarve" localSheetId="3">#REF!</definedName>
    <definedName name="eelarve" localSheetId="6">#REF!</definedName>
    <definedName name="eelarve">#REF!</definedName>
    <definedName name="eelarve_kokku" localSheetId="3">[3]eelarve!$F$7</definedName>
    <definedName name="eelarve_kokku" localSheetId="6">[3]eelarve!$F$7</definedName>
    <definedName name="eelarve_kokku">#REF!</definedName>
    <definedName name="erikülgsednurkterased" localSheetId="2">#REF!</definedName>
    <definedName name="erikülgsednurkterased" localSheetId="5">#REF!</definedName>
    <definedName name="erikülgsednurkterased" localSheetId="3">#REF!</definedName>
    <definedName name="erikülgsednurkterased" localSheetId="6">#REF!</definedName>
    <definedName name="erikülgsednurkterased">#REF!</definedName>
    <definedName name="erikülgsednurkterased140" localSheetId="2">#REF!</definedName>
    <definedName name="erikülgsednurkterased140" localSheetId="5">#REF!</definedName>
    <definedName name="erikülgsednurkterased140" localSheetId="3">#REF!</definedName>
    <definedName name="erikülgsednurkterased140" localSheetId="6">#REF!</definedName>
    <definedName name="erikülgsednurkterased140">#REF!</definedName>
    <definedName name="erikülgsednurkterased70" localSheetId="2">#REF!</definedName>
    <definedName name="erikülgsednurkterased70" localSheetId="5">#REF!</definedName>
    <definedName name="erikülgsednurkterased70" localSheetId="3">#REF!</definedName>
    <definedName name="erikülgsednurkterased70" localSheetId="6">#REF!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 localSheetId="3">[5]platsikulud!$C$2</definedName>
    <definedName name="hind" localSheetId="6">[5]platsikulud!$C$2</definedName>
    <definedName name="hind">#REF!</definedName>
    <definedName name="hinnang_asukoha_analüüs" localSheetId="2">#REF!</definedName>
    <definedName name="hinnang_asukoha_analüüs" localSheetId="5">#REF!</definedName>
    <definedName name="hinnang_asukoha_analüüs" localSheetId="3">#REF!</definedName>
    <definedName name="hinnang_asukoha_analüüs" localSheetId="6">#REF!</definedName>
    <definedName name="hinnang_asukoha_analüüs">#REF!</definedName>
    <definedName name="hüvitamine" localSheetId="2">#REF!</definedName>
    <definedName name="hüvitamine" localSheetId="5">#REF!</definedName>
    <definedName name="hüvitamine" localSheetId="3">#REF!</definedName>
    <definedName name="hüvitamine" localSheetId="6">#REF!</definedName>
    <definedName name="hüvitamine">#REF!</definedName>
    <definedName name="IPE" localSheetId="2">#REF!</definedName>
    <definedName name="IPE" localSheetId="5">#REF!</definedName>
    <definedName name="IPE" localSheetId="3">#REF!</definedName>
    <definedName name="IPE" localSheetId="6">#REF!</definedName>
    <definedName name="IPE">#REF!</definedName>
    <definedName name="Jum_osa" localSheetId="3">[4]Võrdlus!$DQ$1</definedName>
    <definedName name="Jum_osa" localSheetId="6">[4]Võrdlus!$DQ$1</definedName>
    <definedName name="Jum_osa">#REF!</definedName>
    <definedName name="karkass" localSheetId="2">#REF!</definedName>
    <definedName name="karkass" localSheetId="5">#REF!</definedName>
    <definedName name="karkass" localSheetId="3">#REF!</definedName>
    <definedName name="karkass" localSheetId="6">#REF!</definedName>
    <definedName name="karkass">#REF!</definedName>
    <definedName name="karkassilisa" localSheetId="2">#REF!</definedName>
    <definedName name="karkassilisa" localSheetId="5">#REF!</definedName>
    <definedName name="karkassilisa" localSheetId="3">#REF!</definedName>
    <definedName name="karkassilisa" localSheetId="6">#REF!</definedName>
    <definedName name="karkassilisa">#REF!</definedName>
    <definedName name="katus" localSheetId="2">#REF!</definedName>
    <definedName name="katus" localSheetId="5">#REF!</definedName>
    <definedName name="katus" localSheetId="3">#REF!</definedName>
    <definedName name="katus" localSheetId="6">#REF!</definedName>
    <definedName name="katus">#REF!</definedName>
    <definedName name="kehtiv_IRR" localSheetId="3">[6]MUDEL!$BA$1</definedName>
    <definedName name="kehtiv_IRR" localSheetId="6">[6]MUDEL!$BA$1</definedName>
    <definedName name="kehtiv_IRR">#REF!</definedName>
    <definedName name="kestvus" localSheetId="3">[5]platsikulud!$C$3</definedName>
    <definedName name="kestvus" localSheetId="6">[5]platsikulud!$C$3</definedName>
    <definedName name="kestvus">#REF!</definedName>
    <definedName name="kestvus2" localSheetId="3">[5]platsikulud!$G$7</definedName>
    <definedName name="kestvus2" localSheetId="6">[5]platsikulud!$G$7</definedName>
    <definedName name="kestvus2">#REF!</definedName>
    <definedName name="Kinnistu" localSheetId="2">#REF!</definedName>
    <definedName name="Kinnistu" localSheetId="5">#REF!</definedName>
    <definedName name="Kinnistu" localSheetId="3">#REF!</definedName>
    <definedName name="Kinnistu" localSheetId="6">#REF!</definedName>
    <definedName name="Kinnistu">#REF!</definedName>
    <definedName name="Kinnistud" localSheetId="2">#REF!</definedName>
    <definedName name="Kinnistud" localSheetId="5">#REF!</definedName>
    <definedName name="Kinnistud" localSheetId="3">#REF!</definedName>
    <definedName name="Kinnistud" localSheetId="6">#REF!</definedName>
    <definedName name="Kinnistud">#REF!</definedName>
    <definedName name="kipsilisa" localSheetId="2">#REF!</definedName>
    <definedName name="kipsilisa" localSheetId="5">#REF!</definedName>
    <definedName name="kipsilisa" localSheetId="3">#REF!</definedName>
    <definedName name="kipsilisa" localSheetId="6">#REF!</definedName>
    <definedName name="kipsilisa">#REF!</definedName>
    <definedName name="kipsvaheseinad">#REF!</definedName>
    <definedName name="kogu_eelarve_ületamine">#REF!</definedName>
    <definedName name="kood">#REF!</definedName>
    <definedName name="kor_1" localSheetId="3">OFFSET('[1]Graafiku jaoks'!$B$4,0,'[1]Graafiku jaoks'!$D$17,1,'[1]Graafiku jaoks'!$D$20)</definedName>
    <definedName name="kor_1" localSheetId="6">OFFSET('[1]Graafiku jaoks'!$B$4,0,'[1]Graafiku jaoks'!$D$17,1,'[1]Graafiku jaoks'!$D$20)</definedName>
    <definedName name="kor_1">OFFSET(#REF!,0,#REF!,1,#REF!)</definedName>
    <definedName name="kor_2" localSheetId="3">OFFSET('[1]Graafiku jaoks'!$B$5,0,'[1]Graafiku jaoks'!$D$17,1,'[1]Graafiku jaoks'!$D$20)</definedName>
    <definedName name="kor_2" localSheetId="6">OFFSET('[1]Graafiku jaoks'!$B$5,0,'[1]Graafiku jaoks'!$D$17,1,'[1]Graafiku jaoks'!$D$20)</definedName>
    <definedName name="kor_2">OFFSET(#REF!,0,#REF!,1,#REF!)</definedName>
    <definedName name="kor_3" localSheetId="3">OFFSET('[1]Graafiku jaoks'!$B$6,0,'[1]Graafiku jaoks'!$D$17,1,'[1]Graafiku jaoks'!$D$20)</definedName>
    <definedName name="kor_3" localSheetId="6">OFFSET('[1]Graafiku jaoks'!$B$6,0,'[1]Graafiku jaoks'!$D$17,1,'[1]Graafiku jaoks'!$D$20)</definedName>
    <definedName name="kor_3">OFFSET(#REF!,0,#REF!,1,#REF!)</definedName>
    <definedName name="kor_4" localSheetId="3">OFFSET('[1]Graafiku jaoks'!$B$7,0,'[1]Graafiku jaoks'!$D$17,1,'[1]Graafiku jaoks'!$D$20)</definedName>
    <definedName name="kor_4" localSheetId="6">OFFSET('[1]Graafiku jaoks'!$B$7,0,'[1]Graafiku jaoks'!$D$17,1,'[1]Graafiku jaoks'!$D$20)</definedName>
    <definedName name="kor_4">OFFSET(#REF!,0,#REF!,1,#REF!)</definedName>
    <definedName name="kor_5" localSheetId="3">OFFSET('[1]Graafiku jaoks'!$B$8,0,'[1]Graafiku jaoks'!$D$17,1,'[1]Graafiku jaoks'!$D$20)</definedName>
    <definedName name="kor_5" localSheetId="6">OFFSET('[1]Graafiku jaoks'!$B$8,0,'[1]Graafiku jaoks'!$D$17,1,'[1]Graafiku jaoks'!$D$20)</definedName>
    <definedName name="kor_5">OFFSET(#REF!,0,#REF!,1,#REF!)</definedName>
    <definedName name="kor_6" localSheetId="3">OFFSET('[1]Graafiku jaoks'!$B$9,0,'[1]Graafiku jaoks'!$D$17,1,'[1]Graafiku jaoks'!$D$20)</definedName>
    <definedName name="kor_6" localSheetId="6">OFFSET('[1]Graafiku jaoks'!$B$9,0,'[1]Graafiku jaoks'!$D$17,1,'[1]Graafiku jaoks'!$D$20)</definedName>
    <definedName name="kor_6">OFFSET(#REF!,0,#REF!,1,#REF!)</definedName>
    <definedName name="Kuupäev" localSheetId="3">[7]Koostamine!$C$2</definedName>
    <definedName name="Kuupäev" localSheetId="6">[7]Koostamine!$C$2</definedName>
    <definedName name="Kuupäev">#REF!</definedName>
    <definedName name="liik" localSheetId="2">#REF!</definedName>
    <definedName name="liik" localSheetId="5">#REF!</definedName>
    <definedName name="liik" localSheetId="3">#REF!</definedName>
    <definedName name="liik" localSheetId="6">#REF!</definedName>
    <definedName name="liik">#REF!</definedName>
    <definedName name="LISA" localSheetId="2">#REF!</definedName>
    <definedName name="LISA" localSheetId="5">#REF!</definedName>
    <definedName name="LISA" localSheetId="3">#REF!</definedName>
    <definedName name="LISA" localSheetId="6">#REF!</definedName>
    <definedName name="LISA">#REF!</definedName>
    <definedName name="lisakatuslagi" localSheetId="2">#REF!</definedName>
    <definedName name="lisakatuslagi" localSheetId="5">#REF!</definedName>
    <definedName name="lisakatuslagi" localSheetId="3">#REF!</definedName>
    <definedName name="lisakatuslagi" localSheetId="6">#REF!</definedName>
    <definedName name="lisakatuslagi">#REF!</definedName>
    <definedName name="ltasu">#REF!</definedName>
    <definedName name="Maksumus" localSheetId="3">[8]Absoluutaadr1!#REF!</definedName>
    <definedName name="Maksumus" localSheetId="6">[8]Absoluutaadr1!#REF!</definedName>
    <definedName name="Maksumus">#REF!</definedName>
    <definedName name="maksuvaba" localSheetId="2">#REF!</definedName>
    <definedName name="maksuvaba" localSheetId="5">#REF!</definedName>
    <definedName name="maksuvaba" localSheetId="3">#REF!</definedName>
    <definedName name="maksuvaba" localSheetId="6">#REF!</definedName>
    <definedName name="maksuvaba">#REF!</definedName>
    <definedName name="max.parkimiskoha_maksumus" localSheetId="3">[2]algandmed!$B$2</definedName>
    <definedName name="max.parkimiskoha_maksumus" localSheetId="6">[2]algandmed!$B$2</definedName>
    <definedName name="max.parkimiskoha_maksumus">#REF!</definedName>
    <definedName name="minist" localSheetId="2">#REF!</definedName>
    <definedName name="minist" localSheetId="5">#REF!</definedName>
    <definedName name="minist" localSheetId="3">#REF!</definedName>
    <definedName name="minist" localSheetId="6">#REF!</definedName>
    <definedName name="minist">#REF!</definedName>
    <definedName name="mullatööd" localSheetId="2">#REF!</definedName>
    <definedName name="mullatööd" localSheetId="5">#REF!</definedName>
    <definedName name="mullatööd" localSheetId="3">#REF!</definedName>
    <definedName name="mullatööd" localSheetId="6">#REF!</definedName>
    <definedName name="mullatööd">#REF!</definedName>
    <definedName name="nelikanttoru" localSheetId="2">#REF!</definedName>
    <definedName name="nelikanttoru" localSheetId="5">#REF!</definedName>
    <definedName name="nelikanttoru" localSheetId="3">#REF!</definedName>
    <definedName name="nelikanttoru" localSheetId="6">#REF!</definedName>
    <definedName name="nelikanttoru">#REF!</definedName>
    <definedName name="nelikanttoru150">#REF!</definedName>
    <definedName name="nelikanttoru30">#REF!</definedName>
    <definedName name="netopind" localSheetId="3">[9]eelarve!$F$9</definedName>
    <definedName name="netopind" localSheetId="6">[9]eelarve!$F$9</definedName>
    <definedName name="netopind">#REF!</definedName>
    <definedName name="Number" localSheetId="3">[7]Koostamine!$G$1</definedName>
    <definedName name="Number" localSheetId="6">[7]Koostamine!$G$1</definedName>
    <definedName name="Number">#REF!</definedName>
    <definedName name="objekt" localSheetId="3">[2]hinnad!$E$3:$E$32</definedName>
    <definedName name="objekt" localSheetId="6">[2]hinnad!$E$3:$E$32</definedName>
    <definedName name="objekt">#REF!</definedName>
    <definedName name="objekt_ruumide_sobivus" localSheetId="3">[2]üürniku_hinnangud!$E$2:$E$31</definedName>
    <definedName name="objekt_ruumide_sobivus" localSheetId="6">[2]üürniku_hinnangud!$E$2:$E$31</definedName>
    <definedName name="objekt_ruumide_sobivus">#REF!</definedName>
    <definedName name="objekti_aadress" localSheetId="3">[3]eelarve!$F$6</definedName>
    <definedName name="objekti_aadress" localSheetId="6">[3]eelarve!$F$6</definedName>
    <definedName name="objekti_aadress">#REF!</definedName>
    <definedName name="pakkujad_kogemus" localSheetId="3">[2]arendaja_haldaja_kogemus!$A$2:$A$16</definedName>
    <definedName name="pakkujad_kogemus" localSheetId="6">[2]arendaja_haldaja_kogemus!$A$2:$A$16</definedName>
    <definedName name="pakkujad_kogemus">#REF!</definedName>
    <definedName name="paneelsein" localSheetId="2">#REF!</definedName>
    <definedName name="paneelsein" localSheetId="5">#REF!</definedName>
    <definedName name="paneelsein" localSheetId="3">#REF!</definedName>
    <definedName name="paneelsein" localSheetId="6">#REF!</definedName>
    <definedName name="paneelsein">#REF!</definedName>
    <definedName name="paneelsein3" localSheetId="2">#REF!</definedName>
    <definedName name="paneelsein3" localSheetId="5">#REF!</definedName>
    <definedName name="paneelsein3" localSheetId="3">'[10]muld,vund'!#REF!</definedName>
    <definedName name="paneelsein3" localSheetId="6">'[10]muld,vund'!#REF!</definedName>
    <definedName name="paneelsein3">#REF!</definedName>
    <definedName name="pealkirjad" localSheetId="3">[2]hinnad!$F$2:$BQ$2</definedName>
    <definedName name="pealkirjad" localSheetId="6">[2]hinnad!$F$2:$BQ$2</definedName>
    <definedName name="pealkirjad">#REF!</definedName>
    <definedName name="pealkirjad_kogemus" localSheetId="3">[2]arendaja_haldaja_kogemus!$B$1:$P$1</definedName>
    <definedName name="pealkirjad_kogemus" localSheetId="6">[2]arendaja_haldaja_kogemus!$B$1:$P$1</definedName>
    <definedName name="pealkirjad_kogemus">#REF!</definedName>
    <definedName name="pealkirjad_ruumide_sobivus" localSheetId="3">[2]üürniku_hinnangud!$F$1:$L$1</definedName>
    <definedName name="pealkirjad_ruumide_sobivus" localSheetId="6">[2]üürniku_hinnangud!$F$1:$L$1</definedName>
    <definedName name="pealkirjad_ruumide_sobivus">#REF!</definedName>
    <definedName name="Periood" localSheetId="2">#REF!</definedName>
    <definedName name="Periood" localSheetId="5">#REF!</definedName>
    <definedName name="Periood" localSheetId="3">#REF!</definedName>
    <definedName name="Periood" localSheetId="6">#REF!</definedName>
    <definedName name="Periood">#REF!</definedName>
    <definedName name="piirkond" localSheetId="2">#REF!</definedName>
    <definedName name="piirkond" localSheetId="5">#REF!</definedName>
    <definedName name="piirkond" localSheetId="3">#REF!</definedName>
    <definedName name="piirkond" localSheetId="6">#REF!</definedName>
    <definedName name="piirkond">#REF!</definedName>
    <definedName name="plekkkatus" localSheetId="2">#REF!</definedName>
    <definedName name="plekkkatus" localSheetId="5">#REF!</definedName>
    <definedName name="plekkkatus" localSheetId="3">#REF!</definedName>
    <definedName name="plekkkatus" localSheetId="6">#REF!</definedName>
    <definedName name="plekkkatus">#REF!</definedName>
    <definedName name="plekksein">#REF!</definedName>
    <definedName name="pr_list" localSheetId="3">OFFSET([1]Kulud_ja_investeeringud!$L$4,0,0,[1]Kulud_ja_investeeringud!$N$1-4,1)</definedName>
    <definedName name="pr_list" localSheetId="6">OFFSET([1]Kulud_ja_investeeringud!$L$4,0,0,[1]Kulud_ja_investeeringud!$N$1-4,1)</definedName>
    <definedName name="pr_list">OFFSET(#REF!,0,0,#REF!-4,1)</definedName>
    <definedName name="pr_reg" localSheetId="3">OFFSET([1]pr_reg!$X$1,0,0,[1]pr_reg!$W$1+1,1)</definedName>
    <definedName name="pr_reg" localSheetId="6">OFFSET([1]pr_reg!$X$1,0,0,[1]pr_reg!$W$1+1,1)</definedName>
    <definedName name="pr_reg">OFFSET(#REF!,0,0,#REF!+1,1)</definedName>
    <definedName name="pro_1" localSheetId="3">OFFSET([4]Võrdlus!$CJ$4,2,0,1,[4]Võrdlus!$BE$1)</definedName>
    <definedName name="pro_1" localSheetId="6">OFFSET([4]Võrdlus!$CJ$4,2,0,1,[4]Võrdlus!$BE$1)</definedName>
    <definedName name="pro_1">OFFSET(#REF!,2,0,1,#REF!)</definedName>
    <definedName name="pro_2" localSheetId="3">OFFSET([4]Võrdlus!$CJ$4,31,0,1,[4]Võrdlus!$BE$1)</definedName>
    <definedName name="pro_2" localSheetId="6">OFFSET([4]Võrdlus!$CJ$4,31,0,1,[4]Võrdlus!$BE$1)</definedName>
    <definedName name="pro_2">OFFSET(#REF!,31,0,1,#REF!)</definedName>
    <definedName name="pro_3" localSheetId="3">OFFSET([4]Võrdlus!$CJ$4,61,0,1,[4]Võrdlus!$BE$1)</definedName>
    <definedName name="pro_3" localSheetId="6">OFFSET([4]Võrdlus!$CJ$4,61,0,1,[4]Võrdlus!$BE$1)</definedName>
    <definedName name="pro_3">OFFSET(#REF!,61,0,1,#REF!)</definedName>
    <definedName name="pro_4" localSheetId="3">OFFSET([4]Võrdlus!$CJ$4,89,0,1,[4]Võrdlus!$BE$1)</definedName>
    <definedName name="pro_4" localSheetId="6">OFFSET([4]Võrdlus!$CJ$4,89,0,1,[4]Võrdlus!$BE$1)</definedName>
    <definedName name="pro_4">OFFSET(#REF!,89,0,1,#REF!)</definedName>
    <definedName name="prognoos_ilma_meeskonna_ja_yldkuludeta" localSheetId="2">#REF!</definedName>
    <definedName name="prognoos_ilma_meeskonna_ja_yldkuludeta" localSheetId="5">#REF!</definedName>
    <definedName name="prognoos_ilma_meeskonna_ja_yldkuludeta" localSheetId="3">#REF!</definedName>
    <definedName name="prognoos_ilma_meeskonna_ja_yldkuludeta" localSheetId="6">#REF!</definedName>
    <definedName name="prognoos_ilma_meeskonna_ja_yldkuludeta">#REF!</definedName>
    <definedName name="prognoos_ilma_yldkuludeta" localSheetId="2">#REF!</definedName>
    <definedName name="prognoos_ilma_yldkuludeta" localSheetId="5">#REF!</definedName>
    <definedName name="prognoos_ilma_yldkuludeta" localSheetId="3">#REF!</definedName>
    <definedName name="prognoos_ilma_yldkuludeta" localSheetId="6">#REF!</definedName>
    <definedName name="prognoos_ilma_yldkuludeta">#REF!</definedName>
    <definedName name="prognoos_ilma_yldkuludeta_kokku_rahavoos" localSheetId="2">#REF!</definedName>
    <definedName name="prognoos_ilma_yldkuludeta_kokku_rahavoos" localSheetId="5">#REF!</definedName>
    <definedName name="prognoos_ilma_yldkuludeta_kokku_rahavoos" localSheetId="3">#REF!</definedName>
    <definedName name="prognoos_ilma_yldkuludeta_kokku_rahavoos" localSheetId="6">#REF!</definedName>
    <definedName name="prognoos_ilma_yldkuludeta_kokku_rahavoos">#REF!</definedName>
    <definedName name="prognoos_kokku">#REF!</definedName>
    <definedName name="prognoos_kokku_koos_sissevool">#REF!</definedName>
    <definedName name="prognoosi_muutmise_aeg" localSheetId="2">#REF!</definedName>
    <definedName name="prognoosi_muutmise_aeg" localSheetId="5">#REF!</definedName>
    <definedName name="prognoosi_muutmise_aeg" localSheetId="3">#REF!</definedName>
    <definedName name="prognoosi_muutmise_aeg" localSheetId="6">#REF!</definedName>
    <definedName name="prognoosi_muutmise_aeg">#REF!</definedName>
    <definedName name="prognoosi_periood">#REF!</definedName>
    <definedName name="projekti_nimi" localSheetId="3">[3]eelarve!$F$4</definedName>
    <definedName name="projekti_nimi" localSheetId="6">[3]eelarve!$F$4</definedName>
    <definedName name="projekti_nimi">#REF!</definedName>
    <definedName name="projekti_nr" localSheetId="3">[3]eelarve!$F$5</definedName>
    <definedName name="projekti_nr" localSheetId="6">[3]eelarve!$F$5</definedName>
    <definedName name="projekti_nr">#REF!</definedName>
    <definedName name="protsent" localSheetId="2">#REF!</definedName>
    <definedName name="protsent" localSheetId="5">#REF!</definedName>
    <definedName name="protsent" localSheetId="3">#REF!</definedName>
    <definedName name="protsent" localSheetId="6">#REF!</definedName>
    <definedName name="protsent">#REF!</definedName>
    <definedName name="punktid_asukohahinnang" localSheetId="2">#REF!</definedName>
    <definedName name="punktid_asukohahinnang" localSheetId="5">#REF!</definedName>
    <definedName name="punktid_asukohahinnang" localSheetId="3">#REF!</definedName>
    <definedName name="punktid_asukohahinnang" localSheetId="6">#REF!</definedName>
    <definedName name="punktid_asukohahinnang">#REF!</definedName>
    <definedName name="põrand" localSheetId="2">#REF!</definedName>
    <definedName name="põrand" localSheetId="5">#REF!</definedName>
    <definedName name="põrand" localSheetId="3">#REF!</definedName>
    <definedName name="põrand" localSheetId="6">#REF!</definedName>
    <definedName name="põrand">#REF!</definedName>
    <definedName name="Rahastusallikad" localSheetId="3">[11]Juhend!$F$34:$F$44</definedName>
    <definedName name="Rahastusallikad" localSheetId="6">[11]Juhend!$F$34:$F$44</definedName>
    <definedName name="Rahastusallikad">#REF!</definedName>
    <definedName name="Reserv" localSheetId="2">#REF!</definedName>
    <definedName name="Reserv" localSheetId="5">#REF!</definedName>
    <definedName name="Reserv" localSheetId="3">#REF!</definedName>
    <definedName name="Reserv" localSheetId="6">#REF!</definedName>
    <definedName name="Reserv">#REF!</definedName>
    <definedName name="ryytelkond" localSheetId="3">[9]eelarve!$F$8</definedName>
    <definedName name="ryytelkond" localSheetId="6">[9]eelarve!$F$8</definedName>
    <definedName name="ryytelkond">#REF!</definedName>
    <definedName name="sdfds" localSheetId="3">[12]prognoos!$I$121:$BG$121</definedName>
    <definedName name="sdfds" localSheetId="6">[12]prognoos!$I$121:$BG$121</definedName>
    <definedName name="sdfds">#REF!</definedName>
    <definedName name="seinad" localSheetId="2">#REF!</definedName>
    <definedName name="seinad" localSheetId="5">#REF!</definedName>
    <definedName name="seinad" localSheetId="3">#REF!</definedName>
    <definedName name="seinad" localSheetId="6">#REF!</definedName>
    <definedName name="seinad">#REF!</definedName>
    <definedName name="seintelisa" localSheetId="2">#REF!</definedName>
    <definedName name="seintelisa" localSheetId="5">#REF!</definedName>
    <definedName name="seintelisa" localSheetId="3">#REF!</definedName>
    <definedName name="seintelisa" localSheetId="6">#REF!</definedName>
    <definedName name="seintelisa">#REF!</definedName>
    <definedName name="siseviimistlus" localSheetId="2">#REF!</definedName>
    <definedName name="siseviimistlus" localSheetId="5">#REF!</definedName>
    <definedName name="siseviimistlus" localSheetId="3">#REF!</definedName>
    <definedName name="siseviimistlus" localSheetId="6">#REF!</definedName>
    <definedName name="siseviimistlus">#REF!</definedName>
    <definedName name="sissevool">#REF!</definedName>
    <definedName name="sisu">#REF!</definedName>
    <definedName name="SOTS">#REF!</definedName>
    <definedName name="suletud_netopind" localSheetId="2">#REF!</definedName>
    <definedName name="suletud_netopind" localSheetId="5">#REF!</definedName>
    <definedName name="suletud_netopind" localSheetId="3">#REF!</definedName>
    <definedName name="suletud_netopind" localSheetId="6">#REF!</definedName>
    <definedName name="suletud_netopind">#REF!</definedName>
    <definedName name="suurim_eelarverea_yletamine">#REF!</definedName>
    <definedName name="Tabel">#REF!</definedName>
    <definedName name="tala">#REF!</definedName>
    <definedName name="TASU">#REF!</definedName>
    <definedName name="teg" localSheetId="3">OFFSET('[1]Graafiku jaoks'!$B$2,0,'[1]Graafiku jaoks'!$D$17,1,'[1]Graafiku jaoks'!$D$20)</definedName>
    <definedName name="teg" localSheetId="6">OFFSET('[1]Graafiku jaoks'!$B$2,0,'[1]Graafiku jaoks'!$D$17,1,'[1]Graafiku jaoks'!$D$20)</definedName>
    <definedName name="teg">OFFSET(#REF!,0,#REF!,1,#REF!)</definedName>
    <definedName name="teg_1" localSheetId="3">OFFSET([4]Võrdlus!$CJ$4,0,0,1,[4]Võrdlus!$BE$1)</definedName>
    <definedName name="teg_1" localSheetId="6">OFFSET([4]Võrdlus!$CJ$4,0,0,1,[4]Võrdlus!$BE$1)</definedName>
    <definedName name="teg_1">OFFSET(#REF!,0,0,1,#REF!)</definedName>
    <definedName name="teg_2" localSheetId="3">OFFSET([4]Võrdlus!$CJ$4,29,0,1,[4]Võrdlus!$BE$1)</definedName>
    <definedName name="teg_2" localSheetId="6">OFFSET([4]Võrdlus!$CJ$4,29,0,1,[4]Võrdlus!$BE$1)</definedName>
    <definedName name="teg_2">OFFSET(#REF!,29,0,1,#REF!)</definedName>
    <definedName name="teg_3" localSheetId="3">OFFSET([4]Võrdlus!$CJ$4,59,0,1,[4]Võrdlus!$BE$1)</definedName>
    <definedName name="teg_3" localSheetId="6">OFFSET([4]Võrdlus!$CJ$4,59,0,1,[4]Võrdlus!$BE$1)</definedName>
    <definedName name="teg_3">OFFSET(#REF!,59,0,1,#REF!)</definedName>
    <definedName name="teg_4" localSheetId="3">OFFSET([4]Võrdlus!$CJ$4,87,0,1,[4]Võrdlus!$BE$1)</definedName>
    <definedName name="teg_4" localSheetId="6">OFFSET([4]Võrdlus!$CJ$4,87,0,1,[4]Võrdlus!$BE$1)</definedName>
    <definedName name="teg_4">OFFSET(#REF!,87,0,1,#REF!)</definedName>
    <definedName name="Tehnoloog" localSheetId="3">[7]Koostamine!$D$3</definedName>
    <definedName name="Tehnoloog" localSheetId="6">[7]Koostamine!$D$3</definedName>
    <definedName name="Tehnoloog">#REF!</definedName>
    <definedName name="Tellija" localSheetId="3">[7]Koostamine!$G$2</definedName>
    <definedName name="Tellija" localSheetId="6">[7]Koostamine!$G$2</definedName>
    <definedName name="Tellija">#REF!</definedName>
    <definedName name="tellisseinad" localSheetId="2">#REF!</definedName>
    <definedName name="tellisseinad" localSheetId="5">#REF!</definedName>
    <definedName name="tellisseinad" localSheetId="3">#REF!</definedName>
    <definedName name="tellisseinad" localSheetId="6">#REF!</definedName>
    <definedName name="tellisseinad">#REF!</definedName>
    <definedName name="terastalad" localSheetId="2">#REF!</definedName>
    <definedName name="terastalad" localSheetId="5">#REF!</definedName>
    <definedName name="terastalad" localSheetId="3">#REF!</definedName>
    <definedName name="terastalad" localSheetId="6">#REF!</definedName>
    <definedName name="terastalad">#REF!</definedName>
    <definedName name="Toode" localSheetId="3">[7]Koostamine!$G$3</definedName>
    <definedName name="Toode" localSheetId="6">[7]Koostamine!$G$3</definedName>
    <definedName name="Toode">#REF!</definedName>
    <definedName name="TRANS" localSheetId="2">#REF!</definedName>
    <definedName name="TRANS" localSheetId="5">#REF!</definedName>
    <definedName name="TRANS" localSheetId="3">#REF!</definedName>
    <definedName name="TRANS" localSheetId="6">#REF!</definedName>
    <definedName name="TRANS">#REF!</definedName>
    <definedName name="Uus" localSheetId="2">#REF!</definedName>
    <definedName name="Uus" localSheetId="5">#REF!</definedName>
    <definedName name="Uus" localSheetId="3">#REF!</definedName>
    <definedName name="Uus" localSheetId="6">#REF!</definedName>
    <definedName name="Uus">#REF!</definedName>
    <definedName name="v" localSheetId="2">#REF!</definedName>
    <definedName name="v" localSheetId="5">#REF!</definedName>
    <definedName name="v" localSheetId="3">#REF!</definedName>
    <definedName name="v" localSheetId="6">#REF!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J18" i="1" l="1"/>
  <c r="L39" i="5"/>
  <c r="K39" i="5"/>
  <c r="K28" i="5"/>
  <c r="K29" i="5"/>
  <c r="K30" i="5"/>
  <c r="I25" i="1"/>
  <c r="I27" i="1"/>
  <c r="I28" i="1"/>
  <c r="I29" i="1"/>
  <c r="I30" i="1"/>
  <c r="I31" i="1"/>
  <c r="I32" i="1"/>
  <c r="I24" i="1"/>
  <c r="H25" i="1"/>
  <c r="H27" i="1"/>
  <c r="H28" i="1"/>
  <c r="H29" i="1"/>
  <c r="H30" i="1"/>
  <c r="H31" i="1"/>
  <c r="H32" i="1"/>
  <c r="H24" i="1"/>
  <c r="G25" i="1"/>
  <c r="G27" i="1"/>
  <c r="G28" i="1"/>
  <c r="G29" i="1"/>
  <c r="G30" i="1"/>
  <c r="G31" i="1"/>
  <c r="G32" i="1"/>
  <c r="G24" i="1"/>
  <c r="E25" i="1"/>
  <c r="E27" i="1"/>
  <c r="E28" i="1"/>
  <c r="E29" i="1"/>
  <c r="E30" i="1"/>
  <c r="E31" i="1"/>
  <c r="E32" i="1"/>
  <c r="E24" i="1"/>
  <c r="E19" i="1"/>
  <c r="E20" i="1"/>
  <c r="E18" i="1"/>
  <c r="G19" i="1"/>
  <c r="G20" i="1"/>
  <c r="G18" i="1"/>
  <c r="J20" i="1"/>
  <c r="I20" i="1" s="1"/>
  <c r="J19" i="1"/>
  <c r="I19" i="1" s="1"/>
  <c r="G17" i="1"/>
  <c r="I18" i="1"/>
  <c r="I17" i="1"/>
  <c r="J16" i="1"/>
  <c r="I15" i="1"/>
  <c r="H16" i="1"/>
  <c r="G15" i="1"/>
  <c r="J15" i="1"/>
  <c r="H15" i="1"/>
  <c r="E13" i="1"/>
  <c r="J21" i="5"/>
  <c r="J20" i="5"/>
  <c r="J19" i="5"/>
  <c r="L21" i="5"/>
  <c r="K21" i="5" s="1"/>
  <c r="L20" i="5"/>
  <c r="K20" i="5" s="1"/>
  <c r="L19" i="5"/>
  <c r="K19" i="5" s="1"/>
  <c r="G19" i="5"/>
  <c r="G20" i="5"/>
  <c r="G21" i="5"/>
  <c r="G18" i="5"/>
  <c r="K26" i="5"/>
  <c r="K31" i="5"/>
  <c r="K32" i="5"/>
  <c r="K33" i="5"/>
  <c r="K25" i="5"/>
  <c r="L16" i="5"/>
  <c r="K18" i="5"/>
  <c r="H33" i="1" l="1"/>
  <c r="G33" i="1"/>
  <c r="L18" i="5"/>
  <c r="D9" i="8"/>
  <c r="E9" i="8"/>
  <c r="H16" i="5" l="1"/>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L15" i="10"/>
  <c r="L16" i="10" s="1"/>
  <c r="L17" i="10" s="1"/>
  <c r="L18" i="10" s="1"/>
  <c r="L19" i="10" s="1"/>
  <c r="L20" i="10" s="1"/>
  <c r="L21" i="10" s="1"/>
  <c r="L22" i="10" s="1"/>
  <c r="L23" i="10" s="1"/>
  <c r="L24" i="10" s="1"/>
  <c r="L25" i="10" s="1"/>
  <c r="L26" i="10" s="1"/>
  <c r="L27" i="10" s="1"/>
  <c r="L28" i="10" s="1"/>
  <c r="L29" i="10" s="1"/>
  <c r="L30" i="10" s="1"/>
  <c r="L31" i="10" s="1"/>
  <c r="L32" i="10" s="1"/>
  <c r="L33" i="10" s="1"/>
  <c r="L34" i="10" s="1"/>
  <c r="L35" i="10" s="1"/>
  <c r="L36" i="10" s="1"/>
  <c r="L37" i="10" s="1"/>
  <c r="L38" i="10" s="1"/>
  <c r="L39" i="10" s="1"/>
  <c r="L40" i="10" s="1"/>
  <c r="L41" i="10" s="1"/>
  <c r="L42" i="10" s="1"/>
  <c r="L43" i="10" s="1"/>
  <c r="L44" i="10" s="1"/>
  <c r="L45" i="10" s="1"/>
  <c r="L46" i="10" s="1"/>
  <c r="L47" i="10" s="1"/>
  <c r="L48" i="10" s="1"/>
  <c r="L49" i="10" s="1"/>
  <c r="L50" i="10" s="1"/>
  <c r="L51" i="10" s="1"/>
  <c r="L52" i="10" s="1"/>
  <c r="L53" i="10" s="1"/>
  <c r="L54" i="10" s="1"/>
  <c r="L55" i="10" s="1"/>
  <c r="L56" i="10" s="1"/>
  <c r="L57" i="10" s="1"/>
  <c r="L58" i="10" s="1"/>
  <c r="L59" i="10" s="1"/>
  <c r="L60" i="10" s="1"/>
  <c r="L61" i="10" s="1"/>
  <c r="L62" i="10" s="1"/>
  <c r="L63" i="10" s="1"/>
  <c r="L64" i="10" s="1"/>
  <c r="L65" i="10" s="1"/>
  <c r="L66" i="10" s="1"/>
  <c r="L67" i="10" s="1"/>
  <c r="L68" i="10" s="1"/>
  <c r="L69" i="10" s="1"/>
  <c r="L70" i="10" s="1"/>
  <c r="L71" i="10" s="1"/>
  <c r="L72" i="10" s="1"/>
  <c r="L73" i="10" s="1"/>
  <c r="L74" i="10" s="1"/>
  <c r="L75" i="10" s="1"/>
  <c r="L76" i="10" s="1"/>
  <c r="L77" i="10" s="1"/>
  <c r="L78" i="10" s="1"/>
  <c r="L79" i="10" s="1"/>
  <c r="L80" i="10" s="1"/>
  <c r="L81" i="10" s="1"/>
  <c r="L82" i="10" s="1"/>
  <c r="L83" i="10" s="1"/>
  <c r="L84" i="10" s="1"/>
  <c r="L85" i="10" s="1"/>
  <c r="L86" i="10" s="1"/>
  <c r="L87" i="10" s="1"/>
  <c r="L88" i="10" s="1"/>
  <c r="L89" i="10" s="1"/>
  <c r="L90" i="10" s="1"/>
  <c r="L91" i="10" s="1"/>
  <c r="L92" i="10" s="1"/>
  <c r="L93" i="10" s="1"/>
  <c r="L94" i="10" s="1"/>
  <c r="L95" i="10" s="1"/>
  <c r="L96" i="10" s="1"/>
  <c r="L97" i="10" s="1"/>
  <c r="L98" i="10" s="1"/>
  <c r="L99" i="10" s="1"/>
  <c r="L100" i="10" s="1"/>
  <c r="L101" i="10" s="1"/>
  <c r="L102" i="10" s="1"/>
  <c r="L103" i="10" s="1"/>
  <c r="L104" i="10" s="1"/>
  <c r="L105" i="10" s="1"/>
  <c r="L106" i="10" s="1"/>
  <c r="L107" i="10" s="1"/>
  <c r="L108" i="10" s="1"/>
  <c r="L109" i="10" s="1"/>
  <c r="L110" i="10" s="1"/>
  <c r="L111" i="10" s="1"/>
  <c r="L112" i="10" s="1"/>
  <c r="L113" i="10" s="1"/>
  <c r="L114" i="10" s="1"/>
  <c r="L115" i="10" s="1"/>
  <c r="L116" i="10" s="1"/>
  <c r="L117" i="10" s="1"/>
  <c r="L118" i="10" s="1"/>
  <c r="L119" i="10" s="1"/>
  <c r="L120" i="10" s="1"/>
  <c r="L121" i="10" s="1"/>
  <c r="E15" i="10"/>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O14" i="10"/>
  <c r="N14" i="10"/>
  <c r="F14" i="10"/>
  <c r="E14" i="10"/>
  <c r="C14" i="10"/>
  <c r="A14" i="10"/>
  <c r="D9" i="10"/>
  <c r="O8" i="10"/>
  <c r="O9" i="10" s="1"/>
  <c r="D8" i="10"/>
  <c r="P7" i="10"/>
  <c r="P60" i="10" s="1"/>
  <c r="P6" i="10"/>
  <c r="L14" i="10" s="1"/>
  <c r="A14" i="9"/>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P10" i="9"/>
  <c r="E10" i="9"/>
  <c r="N14" i="9"/>
  <c r="D8" i="9"/>
  <c r="D9" i="9" s="1"/>
  <c r="P7" i="9"/>
  <c r="P6" i="9"/>
  <c r="F4" i="9"/>
  <c r="A17" i="8"/>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M8" i="8"/>
  <c r="D8" i="8"/>
  <c r="M7" i="8"/>
  <c r="M6" i="8"/>
  <c r="M5" i="8"/>
  <c r="M4" i="8"/>
  <c r="E10" i="8" s="1"/>
  <c r="F15" i="10" l="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F107" i="10" s="1"/>
  <c r="F108" i="10" s="1"/>
  <c r="F109" i="10" s="1"/>
  <c r="F110" i="10" s="1"/>
  <c r="F111" i="10" s="1"/>
  <c r="F112" i="10" s="1"/>
  <c r="F113" i="10" s="1"/>
  <c r="F114" i="10" s="1"/>
  <c r="F115" i="10" s="1"/>
  <c r="F116" i="10" s="1"/>
  <c r="F117" i="10" s="1"/>
  <c r="F118" i="10" s="1"/>
  <c r="F119" i="10" s="1"/>
  <c r="F120" i="10" s="1"/>
  <c r="F121" i="10" s="1"/>
  <c r="J16" i="5"/>
  <c r="P108" i="9"/>
  <c r="P78" i="10"/>
  <c r="P114" i="10"/>
  <c r="P56" i="10"/>
  <c r="P72" i="10"/>
  <c r="P44" i="10"/>
  <c r="P120" i="10"/>
  <c r="D76" i="9"/>
  <c r="D38" i="9"/>
  <c r="P116" i="9"/>
  <c r="P58" i="9"/>
  <c r="P59" i="9"/>
  <c r="Q14" i="9"/>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Q44" i="9" s="1"/>
  <c r="Q45" i="9" s="1"/>
  <c r="Q46" i="9" s="1"/>
  <c r="Q47" i="9" s="1"/>
  <c r="Q48" i="9" s="1"/>
  <c r="Q49" i="9" s="1"/>
  <c r="Q50" i="9" s="1"/>
  <c r="Q51" i="9" s="1"/>
  <c r="Q52" i="9" s="1"/>
  <c r="Q53" i="9" s="1"/>
  <c r="Q54" i="9" s="1"/>
  <c r="Q55" i="9" s="1"/>
  <c r="Q56" i="9" s="1"/>
  <c r="Q57" i="9" s="1"/>
  <c r="Q58" i="9" s="1"/>
  <c r="Q59" i="9" s="1"/>
  <c r="Q60" i="9" s="1"/>
  <c r="Q61" i="9" s="1"/>
  <c r="Q62" i="9" s="1"/>
  <c r="Q63" i="9" s="1"/>
  <c r="Q64" i="9" s="1"/>
  <c r="Q65" i="9" s="1"/>
  <c r="Q66" i="9" s="1"/>
  <c r="Q67" i="9" s="1"/>
  <c r="Q68" i="9" s="1"/>
  <c r="Q69" i="9" s="1"/>
  <c r="Q70" i="9" s="1"/>
  <c r="Q71" i="9" s="1"/>
  <c r="Q72" i="9" s="1"/>
  <c r="Q73" i="9" s="1"/>
  <c r="Q74" i="9" s="1"/>
  <c r="Q75" i="9" s="1"/>
  <c r="Q76" i="9" s="1"/>
  <c r="Q77" i="9" s="1"/>
  <c r="Q78" i="9" s="1"/>
  <c r="Q79" i="9" s="1"/>
  <c r="Q80" i="9" s="1"/>
  <c r="Q81" i="9" s="1"/>
  <c r="Q82" i="9" s="1"/>
  <c r="Q83" i="9" s="1"/>
  <c r="Q84" i="9" s="1"/>
  <c r="Q85" i="9" s="1"/>
  <c r="Q86" i="9" s="1"/>
  <c r="Q87" i="9" s="1"/>
  <c r="Q88" i="9" s="1"/>
  <c r="Q89" i="9" s="1"/>
  <c r="Q90" i="9" s="1"/>
  <c r="Q91" i="9" s="1"/>
  <c r="Q92" i="9" s="1"/>
  <c r="Q93" i="9" s="1"/>
  <c r="Q94" i="9" s="1"/>
  <c r="Q95" i="9" s="1"/>
  <c r="Q96" i="9" s="1"/>
  <c r="Q97" i="9" s="1"/>
  <c r="Q98" i="9" s="1"/>
  <c r="Q99" i="9" s="1"/>
  <c r="Q100" i="9" s="1"/>
  <c r="Q101" i="9" s="1"/>
  <c r="Q102" i="9" s="1"/>
  <c r="Q103" i="9" s="1"/>
  <c r="Q104" i="9" s="1"/>
  <c r="Q105" i="9" s="1"/>
  <c r="Q106" i="9" s="1"/>
  <c r="Q107" i="9" s="1"/>
  <c r="Q108" i="9" s="1"/>
  <c r="Q109" i="9" s="1"/>
  <c r="Q110" i="9" s="1"/>
  <c r="Q111" i="9" s="1"/>
  <c r="Q112" i="9" s="1"/>
  <c r="Q113" i="9" s="1"/>
  <c r="Q114" i="9" s="1"/>
  <c r="Q115" i="9" s="1"/>
  <c r="Q116" i="9" s="1"/>
  <c r="Q117" i="9" s="1"/>
  <c r="Q118" i="9" s="1"/>
  <c r="Q119" i="9" s="1"/>
  <c r="Q120" i="9" s="1"/>
  <c r="Q121" i="9" s="1"/>
  <c r="P26" i="9"/>
  <c r="P43" i="9"/>
  <c r="P60" i="9"/>
  <c r="D89" i="9"/>
  <c r="P42" i="9"/>
  <c r="P120" i="9"/>
  <c r="E16" i="9"/>
  <c r="P27" i="9"/>
  <c r="P44" i="9"/>
  <c r="E62" i="9"/>
  <c r="E89" i="9"/>
  <c r="P40" i="9"/>
  <c r="E87" i="9"/>
  <c r="P16" i="9"/>
  <c r="P29" i="9"/>
  <c r="E47" i="9"/>
  <c r="P62" i="9"/>
  <c r="P89" i="9"/>
  <c r="P39" i="9"/>
  <c r="P30" i="9"/>
  <c r="P49" i="9"/>
  <c r="P64" i="9"/>
  <c r="P91" i="9"/>
  <c r="P17" i="9"/>
  <c r="D31" i="9"/>
  <c r="P50" i="9"/>
  <c r="P65" i="9"/>
  <c r="E93" i="9"/>
  <c r="P23" i="9"/>
  <c r="E58" i="9"/>
  <c r="P18" i="9"/>
  <c r="P32" i="9"/>
  <c r="P51" i="9"/>
  <c r="P68" i="9"/>
  <c r="P93" i="9"/>
  <c r="P118" i="9"/>
  <c r="E14" i="9"/>
  <c r="P34" i="9"/>
  <c r="D52" i="9"/>
  <c r="P69" i="9"/>
  <c r="P94" i="9"/>
  <c r="P25" i="9"/>
  <c r="P19" i="9"/>
  <c r="D20" i="9"/>
  <c r="D35" i="9"/>
  <c r="P52" i="9"/>
  <c r="E72" i="9"/>
  <c r="P95" i="9"/>
  <c r="P24" i="9"/>
  <c r="D104" i="9"/>
  <c r="P35" i="9"/>
  <c r="P53" i="9"/>
  <c r="P74" i="9"/>
  <c r="P101" i="9"/>
  <c r="P57" i="9"/>
  <c r="O14" i="9"/>
  <c r="P21" i="9"/>
  <c r="D36" i="9"/>
  <c r="P55" i="9"/>
  <c r="P75" i="9"/>
  <c r="P102" i="9"/>
  <c r="P81" i="9"/>
  <c r="P83" i="9"/>
  <c r="P85" i="9"/>
  <c r="E26" i="9"/>
  <c r="P22" i="9"/>
  <c r="P36" i="9"/>
  <c r="E56" i="9"/>
  <c r="P103" i="9"/>
  <c r="P110" i="9"/>
  <c r="P37" i="9"/>
  <c r="P56" i="9"/>
  <c r="P77" i="9"/>
  <c r="P109" i="9"/>
  <c r="D46" i="9"/>
  <c r="E46" i="9"/>
  <c r="E12" i="8"/>
  <c r="E11" i="8"/>
  <c r="E82" i="9"/>
  <c r="C14" i="9"/>
  <c r="E75" i="9"/>
  <c r="E28" i="9"/>
  <c r="E20" i="9"/>
  <c r="E31" i="9"/>
  <c r="E67" i="9"/>
  <c r="E64" i="9"/>
  <c r="D121" i="9"/>
  <c r="D74" i="9"/>
  <c r="D67" i="9"/>
  <c r="D55" i="9"/>
  <c r="E110" i="9"/>
  <c r="D93" i="9"/>
  <c r="F93" i="9" s="1"/>
  <c r="E63" i="9"/>
  <c r="E54" i="9"/>
  <c r="E51" i="9"/>
  <c r="D105" i="9"/>
  <c r="D88" i="9"/>
  <c r="D24" i="9"/>
  <c r="D90" i="9"/>
  <c r="D97" i="9"/>
  <c r="D30" i="9"/>
  <c r="E38" i="9"/>
  <c r="F38" i="9" s="1"/>
  <c r="D44" i="9"/>
  <c r="D18" i="9"/>
  <c r="E30" i="9"/>
  <c r="E18" i="9"/>
  <c r="D26" i="9"/>
  <c r="D70" i="9"/>
  <c r="E121" i="9"/>
  <c r="E119" i="9"/>
  <c r="E115" i="9"/>
  <c r="E111" i="9"/>
  <c r="E107" i="9"/>
  <c r="E103" i="9"/>
  <c r="E116" i="9"/>
  <c r="D109" i="9"/>
  <c r="D119" i="9"/>
  <c r="D116" i="9"/>
  <c r="E106" i="9"/>
  <c r="E117" i="9"/>
  <c r="E109" i="9"/>
  <c r="E104" i="9"/>
  <c r="D101" i="9"/>
  <c r="D98" i="9"/>
  <c r="E74" i="9"/>
  <c r="D118" i="9"/>
  <c r="E86" i="9"/>
  <c r="E81" i="9"/>
  <c r="E78" i="9"/>
  <c r="D75" i="9"/>
  <c r="D72" i="9"/>
  <c r="F72" i="9" s="1"/>
  <c r="E69" i="9"/>
  <c r="E65" i="9"/>
  <c r="E61" i="9"/>
  <c r="E57" i="9"/>
  <c r="E53" i="9"/>
  <c r="E49" i="9"/>
  <c r="E45" i="9"/>
  <c r="E41" i="9"/>
  <c r="E37" i="9"/>
  <c r="E33" i="9"/>
  <c r="E29" i="9"/>
  <c r="E25" i="9"/>
  <c r="E21" i="9"/>
  <c r="E17" i="9"/>
  <c r="D25" i="9"/>
  <c r="D21" i="9"/>
  <c r="D17" i="9"/>
  <c r="E94" i="9"/>
  <c r="D86" i="9"/>
  <c r="D81" i="9"/>
  <c r="D78" i="9"/>
  <c r="D69" i="9"/>
  <c r="D65" i="9"/>
  <c r="D61" i="9"/>
  <c r="D57" i="9"/>
  <c r="D53" i="9"/>
  <c r="D49" i="9"/>
  <c r="D45" i="9"/>
  <c r="D41" i="9"/>
  <c r="D37" i="9"/>
  <c r="D33" i="9"/>
  <c r="D29" i="9"/>
  <c r="D120" i="9"/>
  <c r="E85" i="9"/>
  <c r="E76" i="9"/>
  <c r="F76" i="9" s="1"/>
  <c r="D54" i="9"/>
  <c r="D51" i="9"/>
  <c r="D48" i="9"/>
  <c r="D22" i="9"/>
  <c r="D19" i="9"/>
  <c r="D16" i="9"/>
  <c r="E113" i="9"/>
  <c r="D60" i="9"/>
  <c r="E55" i="9"/>
  <c r="D47" i="9"/>
  <c r="F47" i="9" s="1"/>
  <c r="E42" i="9"/>
  <c r="E102" i="9"/>
  <c r="E100" i="9"/>
  <c r="E96" i="9"/>
  <c r="E92" i="9"/>
  <c r="E84" i="9"/>
  <c r="D73" i="9"/>
  <c r="E71" i="9"/>
  <c r="D66" i="9"/>
  <c r="E40" i="9"/>
  <c r="D32" i="9"/>
  <c r="E27" i="9"/>
  <c r="D14" i="9"/>
  <c r="D102" i="9"/>
  <c r="D100" i="9"/>
  <c r="E98" i="9"/>
  <c r="D96" i="9"/>
  <c r="D94" i="9"/>
  <c r="D92" i="9"/>
  <c r="E90" i="9"/>
  <c r="E88" i="9"/>
  <c r="D84" i="9"/>
  <c r="D71" i="9"/>
  <c r="D40" i="9"/>
  <c r="E35" i="9"/>
  <c r="D27" i="9"/>
  <c r="E22" i="9"/>
  <c r="D115" i="9"/>
  <c r="D107" i="9"/>
  <c r="E97" i="9"/>
  <c r="D85" i="9"/>
  <c r="E80" i="9"/>
  <c r="D39" i="9"/>
  <c r="E23" i="9"/>
  <c r="D106" i="9"/>
  <c r="E101" i="9"/>
  <c r="E79" i="9"/>
  <c r="D77" i="9"/>
  <c r="E70" i="9"/>
  <c r="E68" i="9"/>
  <c r="D64" i="9"/>
  <c r="D62" i="9"/>
  <c r="E60" i="9"/>
  <c r="D58" i="9"/>
  <c r="F58" i="9" s="1"/>
  <c r="D56" i="9"/>
  <c r="F56" i="9" s="1"/>
  <c r="E52" i="9"/>
  <c r="D50" i="9"/>
  <c r="E44" i="9"/>
  <c r="D42" i="9"/>
  <c r="F42" i="9" s="1"/>
  <c r="E36" i="9"/>
  <c r="D34" i="9"/>
  <c r="E32" i="9"/>
  <c r="D28" i="9"/>
  <c r="D117" i="9"/>
  <c r="E114" i="9"/>
  <c r="E108" i="9"/>
  <c r="E91" i="9"/>
  <c r="D80" i="9"/>
  <c r="D114" i="9"/>
  <c r="D111" i="9"/>
  <c r="D108" i="9"/>
  <c r="E105" i="9"/>
  <c r="D82" i="9"/>
  <c r="F82" i="9" s="1"/>
  <c r="E95" i="9"/>
  <c r="E66" i="9"/>
  <c r="E50" i="9"/>
  <c r="E43" i="9"/>
  <c r="E34" i="9"/>
  <c r="E112" i="9"/>
  <c r="D95" i="9"/>
  <c r="E59" i="9"/>
  <c r="D43" i="9"/>
  <c r="D23" i="9"/>
  <c r="E15" i="9"/>
  <c r="D112" i="9"/>
  <c r="D103" i="9"/>
  <c r="E73" i="9"/>
  <c r="D59" i="9"/>
  <c r="E19" i="9"/>
  <c r="D15" i="9"/>
  <c r="E24" i="9"/>
  <c r="E39" i="9"/>
  <c r="E48" i="9"/>
  <c r="D63" i="9"/>
  <c r="E77" i="9"/>
  <c r="D110" i="9"/>
  <c r="F110" i="9" s="1"/>
  <c r="E120" i="9"/>
  <c r="D79" i="9"/>
  <c r="D83" i="9"/>
  <c r="D99" i="9"/>
  <c r="P119" i="10"/>
  <c r="P115" i="10"/>
  <c r="P111" i="10"/>
  <c r="P107" i="10"/>
  <c r="P103" i="10"/>
  <c r="P99" i="10"/>
  <c r="P95" i="10"/>
  <c r="P91" i="10"/>
  <c r="P87" i="10"/>
  <c r="P83" i="10"/>
  <c r="P79" i="10"/>
  <c r="P75" i="10"/>
  <c r="P71" i="10"/>
  <c r="P67" i="10"/>
  <c r="P63" i="10"/>
  <c r="P59" i="10"/>
  <c r="P55" i="10"/>
  <c r="P51" i="10"/>
  <c r="P47" i="10"/>
  <c r="P43" i="10"/>
  <c r="P39" i="10"/>
  <c r="P35" i="10"/>
  <c r="P31" i="10"/>
  <c r="P27" i="10"/>
  <c r="P23" i="10"/>
  <c r="P19" i="10"/>
  <c r="P15" i="10"/>
  <c r="P116" i="10"/>
  <c r="P113" i="10"/>
  <c r="P110" i="10"/>
  <c r="P84" i="10"/>
  <c r="P81" i="10"/>
  <c r="P61" i="10"/>
  <c r="P34" i="10"/>
  <c r="P24" i="10"/>
  <c r="Q14" i="10"/>
  <c r="Q15" i="10" s="1"/>
  <c r="Q16" i="10" s="1"/>
  <c r="Q17" i="10" s="1"/>
  <c r="Q18" i="10" s="1"/>
  <c r="Q19" i="10" s="1"/>
  <c r="Q20" i="10" s="1"/>
  <c r="Q21" i="10" s="1"/>
  <c r="Q22" i="10" s="1"/>
  <c r="Q23" i="10" s="1"/>
  <c r="Q24" i="10" s="1"/>
  <c r="Q25" i="10" s="1"/>
  <c r="Q26" i="10" s="1"/>
  <c r="Q27" i="10" s="1"/>
  <c r="Q28" i="10" s="1"/>
  <c r="Q29" i="10" s="1"/>
  <c r="Q30" i="10" s="1"/>
  <c r="Q31" i="10" s="1"/>
  <c r="Q32" i="10" s="1"/>
  <c r="Q33" i="10" s="1"/>
  <c r="Q34" i="10" s="1"/>
  <c r="Q35" i="10" s="1"/>
  <c r="Q36" i="10" s="1"/>
  <c r="Q37" i="10" s="1"/>
  <c r="Q38" i="10" s="1"/>
  <c r="Q39" i="10" s="1"/>
  <c r="Q40" i="10" s="1"/>
  <c r="Q41" i="10" s="1"/>
  <c r="Q42" i="10" s="1"/>
  <c r="Q43" i="10" s="1"/>
  <c r="Q44" i="10" s="1"/>
  <c r="Q45" i="10" s="1"/>
  <c r="Q46" i="10" s="1"/>
  <c r="Q47" i="10" s="1"/>
  <c r="Q48" i="10" s="1"/>
  <c r="Q49" i="10" s="1"/>
  <c r="Q50" i="10" s="1"/>
  <c r="Q51" i="10" s="1"/>
  <c r="Q52" i="10" s="1"/>
  <c r="Q53" i="10" s="1"/>
  <c r="Q54" i="10" s="1"/>
  <c r="Q55" i="10" s="1"/>
  <c r="Q56" i="10" s="1"/>
  <c r="Q57" i="10" s="1"/>
  <c r="Q58" i="10" s="1"/>
  <c r="Q59" i="10" s="1"/>
  <c r="Q60" i="10" s="1"/>
  <c r="Q61" i="10" s="1"/>
  <c r="Q62" i="10" s="1"/>
  <c r="Q63" i="10" s="1"/>
  <c r="Q64" i="10" s="1"/>
  <c r="Q65" i="10" s="1"/>
  <c r="Q66" i="10" s="1"/>
  <c r="Q67" i="10" s="1"/>
  <c r="Q68" i="10" s="1"/>
  <c r="Q69" i="10" s="1"/>
  <c r="Q70" i="10" s="1"/>
  <c r="Q71" i="10" s="1"/>
  <c r="Q72" i="10" s="1"/>
  <c r="Q73" i="10" s="1"/>
  <c r="Q74" i="10" s="1"/>
  <c r="Q75" i="10" s="1"/>
  <c r="Q76" i="10" s="1"/>
  <c r="Q77" i="10" s="1"/>
  <c r="Q78" i="10" s="1"/>
  <c r="Q79" i="10" s="1"/>
  <c r="Q80" i="10" s="1"/>
  <c r="Q81" i="10" s="1"/>
  <c r="Q82" i="10" s="1"/>
  <c r="Q83" i="10" s="1"/>
  <c r="Q84" i="10" s="1"/>
  <c r="Q85" i="10" s="1"/>
  <c r="Q86" i="10" s="1"/>
  <c r="Q87" i="10" s="1"/>
  <c r="Q88" i="10" s="1"/>
  <c r="Q89" i="10" s="1"/>
  <c r="Q90" i="10" s="1"/>
  <c r="Q91" i="10" s="1"/>
  <c r="Q92" i="10" s="1"/>
  <c r="Q93" i="10" s="1"/>
  <c r="Q94" i="10" s="1"/>
  <c r="Q95" i="10" s="1"/>
  <c r="Q96" i="10" s="1"/>
  <c r="Q97" i="10" s="1"/>
  <c r="Q98" i="10" s="1"/>
  <c r="Q99" i="10" s="1"/>
  <c r="Q100" i="10" s="1"/>
  <c r="Q101" i="10" s="1"/>
  <c r="Q102" i="10" s="1"/>
  <c r="Q103" i="10" s="1"/>
  <c r="Q104" i="10" s="1"/>
  <c r="Q105" i="10" s="1"/>
  <c r="Q106" i="10" s="1"/>
  <c r="Q107" i="10" s="1"/>
  <c r="Q108" i="10" s="1"/>
  <c r="Q109" i="10" s="1"/>
  <c r="Q110" i="10" s="1"/>
  <c r="Q111" i="10" s="1"/>
  <c r="Q112" i="10" s="1"/>
  <c r="Q113" i="10" s="1"/>
  <c r="Q114" i="10" s="1"/>
  <c r="Q115" i="10" s="1"/>
  <c r="Q116" i="10" s="1"/>
  <c r="Q117" i="10" s="1"/>
  <c r="Q118" i="10" s="1"/>
  <c r="Q119" i="10" s="1"/>
  <c r="Q120" i="10" s="1"/>
  <c r="Q121" i="10" s="1"/>
  <c r="P73" i="10"/>
  <c r="P46" i="10"/>
  <c r="P36" i="10"/>
  <c r="P112" i="10"/>
  <c r="P109" i="10"/>
  <c r="P106" i="10"/>
  <c r="P80" i="10"/>
  <c r="P53" i="10"/>
  <c r="P121" i="10"/>
  <c r="P105" i="10"/>
  <c r="P94" i="10"/>
  <c r="P57" i="10"/>
  <c r="P52" i="10"/>
  <c r="P45" i="10"/>
  <c r="P33" i="10"/>
  <c r="P25" i="10"/>
  <c r="P17" i="10"/>
  <c r="P90" i="10"/>
  <c r="P74" i="10"/>
  <c r="P69" i="10"/>
  <c r="P28" i="10"/>
  <c r="P20" i="10"/>
  <c r="P117" i="10"/>
  <c r="P97" i="10"/>
  <c r="P42" i="10"/>
  <c r="P40" i="10"/>
  <c r="P88" i="10"/>
  <c r="P49" i="10"/>
  <c r="P96" i="10"/>
  <c r="P77" i="10"/>
  <c r="P18" i="10"/>
  <c r="P14" i="10"/>
  <c r="R14" i="10" s="1"/>
  <c r="N15" i="10" s="1"/>
  <c r="P118" i="10"/>
  <c r="P86" i="10"/>
  <c r="P68" i="10"/>
  <c r="P66" i="10"/>
  <c r="P108" i="10"/>
  <c r="P70" i="10"/>
  <c r="P65" i="10"/>
  <c r="P93" i="10"/>
  <c r="P85" i="10"/>
  <c r="P54" i="10"/>
  <c r="P104" i="10"/>
  <c r="P101" i="10"/>
  <c r="P82" i="10"/>
  <c r="P58" i="10"/>
  <c r="P37" i="10"/>
  <c r="P100" i="10"/>
  <c r="P22" i="10"/>
  <c r="P16" i="10"/>
  <c r="P50" i="10"/>
  <c r="P98" i="10"/>
  <c r="P30" i="10"/>
  <c r="P102" i="10"/>
  <c r="P89" i="10"/>
  <c r="P29" i="10"/>
  <c r="P48" i="10"/>
  <c r="P26" i="10"/>
  <c r="P92" i="10"/>
  <c r="P62" i="10"/>
  <c r="P41" i="10"/>
  <c r="P38" i="10"/>
  <c r="P32" i="10"/>
  <c r="P64" i="10"/>
  <c r="L14" i="9"/>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L52" i="9" s="1"/>
  <c r="L53" i="9" s="1"/>
  <c r="L54" i="9" s="1"/>
  <c r="L55" i="9" s="1"/>
  <c r="L56" i="9" s="1"/>
  <c r="L57" i="9" s="1"/>
  <c r="L58" i="9" s="1"/>
  <c r="L59" i="9" s="1"/>
  <c r="L60" i="9" s="1"/>
  <c r="L61" i="9" s="1"/>
  <c r="L62" i="9" s="1"/>
  <c r="L63" i="9" s="1"/>
  <c r="L64" i="9" s="1"/>
  <c r="L65" i="9" s="1"/>
  <c r="L66" i="9" s="1"/>
  <c r="L67" i="9" s="1"/>
  <c r="L68" i="9" s="1"/>
  <c r="L69" i="9" s="1"/>
  <c r="L70" i="9" s="1"/>
  <c r="L71" i="9" s="1"/>
  <c r="L72" i="9" s="1"/>
  <c r="L73" i="9" s="1"/>
  <c r="L74" i="9" s="1"/>
  <c r="L75" i="9" s="1"/>
  <c r="L76" i="9" s="1"/>
  <c r="L77" i="9" s="1"/>
  <c r="L78" i="9" s="1"/>
  <c r="L79" i="9" s="1"/>
  <c r="L80" i="9" s="1"/>
  <c r="L81" i="9" s="1"/>
  <c r="L82" i="9" s="1"/>
  <c r="L83" i="9" s="1"/>
  <c r="L84" i="9" s="1"/>
  <c r="L85" i="9" s="1"/>
  <c r="L86" i="9" s="1"/>
  <c r="L87" i="9" s="1"/>
  <c r="L88" i="9" s="1"/>
  <c r="L89" i="9" s="1"/>
  <c r="L90" i="9" s="1"/>
  <c r="L91" i="9" s="1"/>
  <c r="L92" i="9" s="1"/>
  <c r="L93" i="9" s="1"/>
  <c r="L94" i="9" s="1"/>
  <c r="L95" i="9" s="1"/>
  <c r="L96" i="9" s="1"/>
  <c r="L97" i="9" s="1"/>
  <c r="L98" i="9" s="1"/>
  <c r="L99" i="9" s="1"/>
  <c r="L100" i="9" s="1"/>
  <c r="L101" i="9" s="1"/>
  <c r="L102" i="9" s="1"/>
  <c r="L103" i="9" s="1"/>
  <c r="L104" i="9" s="1"/>
  <c r="L105" i="9" s="1"/>
  <c r="L106" i="9" s="1"/>
  <c r="L107" i="9" s="1"/>
  <c r="L108" i="9" s="1"/>
  <c r="L109" i="9" s="1"/>
  <c r="L110" i="9" s="1"/>
  <c r="L111" i="9" s="1"/>
  <c r="L112" i="9" s="1"/>
  <c r="L113" i="9" s="1"/>
  <c r="L114" i="9" s="1"/>
  <c r="L115" i="9" s="1"/>
  <c r="L116" i="9" s="1"/>
  <c r="L117" i="9" s="1"/>
  <c r="L118" i="9" s="1"/>
  <c r="L119" i="9" s="1"/>
  <c r="L120" i="9" s="1"/>
  <c r="L121" i="9" s="1"/>
  <c r="O8" i="9"/>
  <c r="O9" i="9" s="1"/>
  <c r="D68" i="9"/>
  <c r="E83" i="9"/>
  <c r="D87" i="9"/>
  <c r="F87" i="9" s="1"/>
  <c r="D91" i="9"/>
  <c r="E99" i="9"/>
  <c r="D113" i="9"/>
  <c r="E118" i="9"/>
  <c r="P21" i="10"/>
  <c r="P76" i="10"/>
  <c r="P38" i="9"/>
  <c r="P63" i="9"/>
  <c r="P70" i="9"/>
  <c r="P86" i="9"/>
  <c r="P97" i="9"/>
  <c r="P121" i="9"/>
  <c r="P31" i="9"/>
  <c r="P45" i="9"/>
  <c r="P47" i="9"/>
  <c r="P54" i="9"/>
  <c r="P73" i="9"/>
  <c r="P106" i="9"/>
  <c r="P14" i="9"/>
  <c r="R14" i="9" s="1"/>
  <c r="N15" i="9" s="1"/>
  <c r="G14" i="10"/>
  <c r="C15" i="10" s="1"/>
  <c r="D14" i="10"/>
  <c r="P117" i="9"/>
  <c r="P107" i="9"/>
  <c r="P100" i="9"/>
  <c r="P96" i="9"/>
  <c r="P92" i="9"/>
  <c r="P88" i="9"/>
  <c r="P84" i="9"/>
  <c r="P80" i="9"/>
  <c r="P76" i="9"/>
  <c r="P72" i="9"/>
  <c r="P114" i="9"/>
  <c r="P105" i="9"/>
  <c r="P79" i="9"/>
  <c r="P112" i="9"/>
  <c r="P87" i="9"/>
  <c r="P82" i="9"/>
  <c r="P115" i="9"/>
  <c r="P113" i="9"/>
  <c r="P111" i="9"/>
  <c r="P90" i="9"/>
  <c r="P119" i="9"/>
  <c r="P98" i="9"/>
  <c r="P71" i="9"/>
  <c r="P66" i="9"/>
  <c r="P61" i="9"/>
  <c r="P48" i="9"/>
  <c r="P78" i="9"/>
  <c r="P67" i="9"/>
  <c r="P33" i="9"/>
  <c r="P20" i="9"/>
  <c r="P15" i="9"/>
  <c r="P46" i="9"/>
  <c r="P41" i="9"/>
  <c r="P28" i="9"/>
  <c r="P99" i="9"/>
  <c r="P104" i="9"/>
  <c r="F14" i="9" l="1"/>
  <c r="F36" i="9"/>
  <c r="F35" i="9"/>
  <c r="F91" i="9"/>
  <c r="F63" i="9"/>
  <c r="F50" i="9"/>
  <c r="F45" i="9"/>
  <c r="F102" i="9"/>
  <c r="F49" i="9"/>
  <c r="F103" i="9"/>
  <c r="F26" i="9"/>
  <c r="F104" i="9"/>
  <c r="F23" i="9"/>
  <c r="F66" i="9"/>
  <c r="F116" i="9"/>
  <c r="F15" i="9"/>
  <c r="F41" i="9"/>
  <c r="F118" i="9"/>
  <c r="F84" i="9"/>
  <c r="F20" i="9"/>
  <c r="F117" i="9"/>
  <c r="F89" i="9"/>
  <c r="G14" i="9"/>
  <c r="C15" i="9" s="1"/>
  <c r="G15" i="9" s="1"/>
  <c r="C16" i="9" s="1"/>
  <c r="G16" i="9" s="1"/>
  <c r="C17" i="9" s="1"/>
  <c r="G17" i="9" s="1"/>
  <c r="C18" i="9" s="1"/>
  <c r="G18" i="9" s="1"/>
  <c r="C19" i="9" s="1"/>
  <c r="G19" i="9" s="1"/>
  <c r="C20" i="9" s="1"/>
  <c r="G20" i="9" s="1"/>
  <c r="C21" i="9" s="1"/>
  <c r="G21" i="9" s="1"/>
  <c r="C22" i="9" s="1"/>
  <c r="G22" i="9" s="1"/>
  <c r="C23" i="9" s="1"/>
  <c r="G23" i="9" s="1"/>
  <c r="C24" i="9" s="1"/>
  <c r="G24" i="9" s="1"/>
  <c r="C25" i="9" s="1"/>
  <c r="G25" i="9" s="1"/>
  <c r="C26" i="9" s="1"/>
  <c r="G26" i="9" s="1"/>
  <c r="C27" i="9" s="1"/>
  <c r="G27" i="9" s="1"/>
  <c r="C28" i="9" s="1"/>
  <c r="G28" i="9" s="1"/>
  <c r="C29" i="9" s="1"/>
  <c r="G29" i="9" s="1"/>
  <c r="C30" i="9" s="1"/>
  <c r="G30" i="9" s="1"/>
  <c r="C31" i="9" s="1"/>
  <c r="G31" i="9" s="1"/>
  <c r="C32" i="9" s="1"/>
  <c r="G32" i="9" s="1"/>
  <c r="C33" i="9" s="1"/>
  <c r="G33" i="9" s="1"/>
  <c r="C34" i="9" s="1"/>
  <c r="G34" i="9" s="1"/>
  <c r="C35" i="9" s="1"/>
  <c r="G35" i="9" s="1"/>
  <c r="C36" i="9" s="1"/>
  <c r="G36" i="9" s="1"/>
  <c r="C37" i="9" s="1"/>
  <c r="G37" i="9" s="1"/>
  <c r="C38" i="9" s="1"/>
  <c r="G38" i="9" s="1"/>
  <c r="C39" i="9" s="1"/>
  <c r="G39" i="9" s="1"/>
  <c r="C40" i="9" s="1"/>
  <c r="G40" i="9" s="1"/>
  <c r="C41" i="9" s="1"/>
  <c r="G41" i="9" s="1"/>
  <c r="C42" i="9" s="1"/>
  <c r="G42" i="9" s="1"/>
  <c r="C43" i="9" s="1"/>
  <c r="G43" i="9" s="1"/>
  <c r="C44" i="9" s="1"/>
  <c r="G44" i="9" s="1"/>
  <c r="C45" i="9" s="1"/>
  <c r="G45" i="9" s="1"/>
  <c r="C46" i="9" s="1"/>
  <c r="G46" i="9" s="1"/>
  <c r="C47" i="9" s="1"/>
  <c r="G47" i="9" s="1"/>
  <c r="C48" i="9" s="1"/>
  <c r="G48" i="9" s="1"/>
  <c r="C49" i="9" s="1"/>
  <c r="G49" i="9" s="1"/>
  <c r="C50" i="9" s="1"/>
  <c r="G50" i="9" s="1"/>
  <c r="C51" i="9" s="1"/>
  <c r="G51" i="9" s="1"/>
  <c r="C52" i="9" s="1"/>
  <c r="G52" i="9" s="1"/>
  <c r="C53" i="9" s="1"/>
  <c r="G53" i="9" s="1"/>
  <c r="C54" i="9" s="1"/>
  <c r="G54" i="9" s="1"/>
  <c r="C55" i="9" s="1"/>
  <c r="G55" i="9" s="1"/>
  <c r="C56" i="9" s="1"/>
  <c r="G56" i="9" s="1"/>
  <c r="C57" i="9" s="1"/>
  <c r="G57" i="9" s="1"/>
  <c r="C58" i="9" s="1"/>
  <c r="G58" i="9" s="1"/>
  <c r="C59" i="9" s="1"/>
  <c r="G59" i="9" s="1"/>
  <c r="C60" i="9" s="1"/>
  <c r="G60" i="9" s="1"/>
  <c r="C61" i="9" s="1"/>
  <c r="G61" i="9" s="1"/>
  <c r="C62" i="9" s="1"/>
  <c r="G62" i="9" s="1"/>
  <c r="C63" i="9" s="1"/>
  <c r="G63" i="9" s="1"/>
  <c r="C64" i="9" s="1"/>
  <c r="G64" i="9" s="1"/>
  <c r="C65" i="9" s="1"/>
  <c r="G65" i="9" s="1"/>
  <c r="C66" i="9" s="1"/>
  <c r="G66" i="9" s="1"/>
  <c r="C67" i="9" s="1"/>
  <c r="G67" i="9" s="1"/>
  <c r="C68" i="9" s="1"/>
  <c r="G68" i="9" s="1"/>
  <c r="C69" i="9" s="1"/>
  <c r="G69" i="9" s="1"/>
  <c r="C70" i="9" s="1"/>
  <c r="G70" i="9" s="1"/>
  <c r="C71" i="9" s="1"/>
  <c r="G71" i="9" s="1"/>
  <c r="C72" i="9" s="1"/>
  <c r="G72" i="9" s="1"/>
  <c r="C73" i="9" s="1"/>
  <c r="G73" i="9" s="1"/>
  <c r="C74" i="9" s="1"/>
  <c r="G74" i="9" s="1"/>
  <c r="C75" i="9" s="1"/>
  <c r="G75" i="9" s="1"/>
  <c r="C76" i="9" s="1"/>
  <c r="G76" i="9" s="1"/>
  <c r="C77" i="9" s="1"/>
  <c r="G77" i="9" s="1"/>
  <c r="C78" i="9" s="1"/>
  <c r="G78" i="9" s="1"/>
  <c r="C79" i="9" s="1"/>
  <c r="G79" i="9" s="1"/>
  <c r="C80" i="9" s="1"/>
  <c r="G80" i="9" s="1"/>
  <c r="C81" i="9" s="1"/>
  <c r="G81" i="9" s="1"/>
  <c r="C82" i="9" s="1"/>
  <c r="G82" i="9" s="1"/>
  <c r="C83" i="9" s="1"/>
  <c r="G83" i="9" s="1"/>
  <c r="C84" i="9" s="1"/>
  <c r="G84" i="9" s="1"/>
  <c r="C85" i="9" s="1"/>
  <c r="G85" i="9" s="1"/>
  <c r="C86" i="9" s="1"/>
  <c r="G86" i="9" s="1"/>
  <c r="C87" i="9" s="1"/>
  <c r="G87" i="9" s="1"/>
  <c r="C88" i="9" s="1"/>
  <c r="G88" i="9" s="1"/>
  <c r="C89" i="9" s="1"/>
  <c r="G89" i="9" s="1"/>
  <c r="C90" i="9" s="1"/>
  <c r="G90" i="9" s="1"/>
  <c r="C91" i="9" s="1"/>
  <c r="G91" i="9" s="1"/>
  <c r="C92" i="9" s="1"/>
  <c r="G92" i="9" s="1"/>
  <c r="C93" i="9" s="1"/>
  <c r="G93" i="9" s="1"/>
  <c r="C94" i="9" s="1"/>
  <c r="G94" i="9" s="1"/>
  <c r="C95" i="9" s="1"/>
  <c r="G95" i="9" s="1"/>
  <c r="C96" i="9" s="1"/>
  <c r="G96" i="9" s="1"/>
  <c r="C97" i="9" s="1"/>
  <c r="G97" i="9" s="1"/>
  <c r="C98" i="9" s="1"/>
  <c r="G98" i="9" s="1"/>
  <c r="C99" i="9" s="1"/>
  <c r="G99" i="9" s="1"/>
  <c r="C100" i="9" s="1"/>
  <c r="G100" i="9" s="1"/>
  <c r="C101" i="9" s="1"/>
  <c r="G101" i="9" s="1"/>
  <c r="C102" i="9" s="1"/>
  <c r="G102" i="9" s="1"/>
  <c r="C103" i="9" s="1"/>
  <c r="G103" i="9" s="1"/>
  <c r="C104" i="9" s="1"/>
  <c r="G104" i="9" s="1"/>
  <c r="C105" i="9" s="1"/>
  <c r="G105" i="9" s="1"/>
  <c r="C106" i="9" s="1"/>
  <c r="G106" i="9" s="1"/>
  <c r="C107" i="9" s="1"/>
  <c r="G107" i="9" s="1"/>
  <c r="C108" i="9" s="1"/>
  <c r="G108" i="9" s="1"/>
  <c r="C109" i="9" s="1"/>
  <c r="G109" i="9" s="1"/>
  <c r="C110" i="9" s="1"/>
  <c r="G110" i="9" s="1"/>
  <c r="C111" i="9" s="1"/>
  <c r="G111" i="9" s="1"/>
  <c r="C112" i="9" s="1"/>
  <c r="G112" i="9" s="1"/>
  <c r="C113" i="9" s="1"/>
  <c r="G113" i="9" s="1"/>
  <c r="C114" i="9" s="1"/>
  <c r="G114" i="9" s="1"/>
  <c r="C115" i="9" s="1"/>
  <c r="G115" i="9" s="1"/>
  <c r="C116" i="9" s="1"/>
  <c r="G116" i="9" s="1"/>
  <c r="C117" i="9" s="1"/>
  <c r="G117" i="9" s="1"/>
  <c r="C118" i="9" s="1"/>
  <c r="G118" i="9" s="1"/>
  <c r="C119" i="9" s="1"/>
  <c r="G119" i="9" s="1"/>
  <c r="C120" i="9" s="1"/>
  <c r="G120" i="9" s="1"/>
  <c r="C121" i="9" s="1"/>
  <c r="G121" i="9" s="1"/>
  <c r="F59" i="9"/>
  <c r="F53" i="9"/>
  <c r="F114" i="9"/>
  <c r="F70" i="9"/>
  <c r="F97" i="9"/>
  <c r="F31" i="9"/>
  <c r="F106" i="9"/>
  <c r="F90" i="9"/>
  <c r="F37" i="9"/>
  <c r="F24" i="9"/>
  <c r="F85" i="9"/>
  <c r="F100" i="9"/>
  <c r="F88" i="9"/>
  <c r="F52" i="9"/>
  <c r="F60" i="9"/>
  <c r="F16" i="9"/>
  <c r="F99" i="9"/>
  <c r="F62" i="9"/>
  <c r="F61" i="9"/>
  <c r="F101" i="9"/>
  <c r="F57" i="9"/>
  <c r="F64" i="9"/>
  <c r="F65" i="9"/>
  <c r="F32" i="9"/>
  <c r="F79" i="9"/>
  <c r="F43" i="9"/>
  <c r="F69" i="9"/>
  <c r="F46" i="9"/>
  <c r="F112" i="9"/>
  <c r="F67" i="9"/>
  <c r="F107" i="9"/>
  <c r="F105" i="9"/>
  <c r="F22" i="9"/>
  <c r="E118" i="8"/>
  <c r="E110" i="8"/>
  <c r="E102" i="8"/>
  <c r="E94" i="8"/>
  <c r="E86" i="8"/>
  <c r="E78" i="8"/>
  <c r="E70" i="8"/>
  <c r="E62" i="8"/>
  <c r="E54" i="8"/>
  <c r="E46" i="8"/>
  <c r="E38" i="8"/>
  <c r="E30" i="8"/>
  <c r="E22" i="8"/>
  <c r="C17" i="8"/>
  <c r="D123" i="8"/>
  <c r="D120" i="8"/>
  <c r="E117" i="8"/>
  <c r="D103" i="8"/>
  <c r="E100" i="8"/>
  <c r="D83" i="8"/>
  <c r="E80" i="8"/>
  <c r="D66" i="8"/>
  <c r="E63" i="8"/>
  <c r="D49" i="8"/>
  <c r="D46" i="8"/>
  <c r="E43" i="8"/>
  <c r="D29" i="8"/>
  <c r="E26" i="8"/>
  <c r="E122" i="8"/>
  <c r="D119" i="8"/>
  <c r="D116" i="8"/>
  <c r="D113" i="8"/>
  <c r="D43" i="8"/>
  <c r="D40" i="8"/>
  <c r="D37" i="8"/>
  <c r="D34" i="8"/>
  <c r="D31" i="8"/>
  <c r="D28" i="8"/>
  <c r="D25" i="8"/>
  <c r="D122" i="8"/>
  <c r="E67" i="8"/>
  <c r="E64" i="8"/>
  <c r="E61" i="8"/>
  <c r="E58" i="8"/>
  <c r="E55" i="8"/>
  <c r="E52" i="8"/>
  <c r="E49" i="8"/>
  <c r="D121" i="8"/>
  <c r="D107" i="8"/>
  <c r="D93" i="8"/>
  <c r="E114" i="8"/>
  <c r="E99" i="8"/>
  <c r="E92" i="8"/>
  <c r="D88" i="8"/>
  <c r="E81" i="8"/>
  <c r="E74" i="8"/>
  <c r="D67" i="8"/>
  <c r="F67" i="8" s="1"/>
  <c r="E60" i="8"/>
  <c r="D50" i="8"/>
  <c r="D36" i="8"/>
  <c r="E29" i="8"/>
  <c r="D112" i="8"/>
  <c r="E101" i="8"/>
  <c r="E97" i="8"/>
  <c r="D90" i="8"/>
  <c r="D79" i="8"/>
  <c r="E72" i="8"/>
  <c r="E51" i="8"/>
  <c r="E41" i="8"/>
  <c r="E34" i="8"/>
  <c r="D27" i="8"/>
  <c r="E20" i="8"/>
  <c r="D20" i="8"/>
  <c r="E123" i="8"/>
  <c r="E108" i="8"/>
  <c r="D101" i="8"/>
  <c r="D97" i="8"/>
  <c r="D86" i="8"/>
  <c r="E82" i="8"/>
  <c r="D72" i="8"/>
  <c r="E65" i="8"/>
  <c r="D58" i="8"/>
  <c r="D51" i="8"/>
  <c r="D41" i="8"/>
  <c r="E119" i="8"/>
  <c r="E115" i="8"/>
  <c r="D108" i="8"/>
  <c r="E93" i="8"/>
  <c r="D92" i="8"/>
  <c r="E83" i="8"/>
  <c r="E57" i="8"/>
  <c r="D53" i="8"/>
  <c r="E40" i="8"/>
  <c r="D23" i="8"/>
  <c r="D19" i="8"/>
  <c r="E121" i="8"/>
  <c r="D111" i="8"/>
  <c r="D91" i="8"/>
  <c r="D82" i="8"/>
  <c r="F82" i="8" s="1"/>
  <c r="E48" i="8"/>
  <c r="E111" i="8"/>
  <c r="E106" i="8"/>
  <c r="E96" i="8"/>
  <c r="E91" i="8"/>
  <c r="E87" i="8"/>
  <c r="D74" i="8"/>
  <c r="D61" i="8"/>
  <c r="F61" i="8" s="1"/>
  <c r="D57" i="8"/>
  <c r="F57" i="8" s="1"/>
  <c r="E44" i="8"/>
  <c r="E27" i="8"/>
  <c r="D106" i="8"/>
  <c r="D96" i="8"/>
  <c r="D87" i="8"/>
  <c r="D78" i="8"/>
  <c r="E124" i="8"/>
  <c r="D109" i="8"/>
  <c r="D124" i="8"/>
  <c r="F124" i="8" s="1"/>
  <c r="E89" i="8"/>
  <c r="D76" i="8"/>
  <c r="D63" i="8"/>
  <c r="D59" i="8"/>
  <c r="E33" i="8"/>
  <c r="D118" i="8"/>
  <c r="E103" i="8"/>
  <c r="D89" i="8"/>
  <c r="E84" i="8"/>
  <c r="D80" i="8"/>
  <c r="D54" i="8"/>
  <c r="E50" i="8"/>
  <c r="E37" i="8"/>
  <c r="D33" i="8"/>
  <c r="D99" i="8"/>
  <c r="D85" i="8"/>
  <c r="E79" i="8"/>
  <c r="D60" i="8"/>
  <c r="F60" i="8" s="1"/>
  <c r="E42" i="8"/>
  <c r="E36" i="8"/>
  <c r="D30" i="8"/>
  <c r="E25" i="8"/>
  <c r="E19" i="8"/>
  <c r="E66" i="8"/>
  <c r="D18" i="8"/>
  <c r="D35" i="8"/>
  <c r="E59" i="8"/>
  <c r="D70" i="8"/>
  <c r="E45" i="8"/>
  <c r="D39" i="8"/>
  <c r="D22" i="8"/>
  <c r="D17" i="8"/>
  <c r="D110" i="8"/>
  <c r="E88" i="8"/>
  <c r="D55" i="8"/>
  <c r="F55" i="8" s="1"/>
  <c r="D114" i="8"/>
  <c r="D42" i="8"/>
  <c r="E24" i="8"/>
  <c r="E18" i="8"/>
  <c r="E113" i="8"/>
  <c r="E47" i="8"/>
  <c r="E35" i="8"/>
  <c r="D24" i="8"/>
  <c r="E105" i="8"/>
  <c r="E98" i="8"/>
  <c r="D84" i="8"/>
  <c r="D65" i="8"/>
  <c r="F65" i="8" s="1"/>
  <c r="E53" i="8"/>
  <c r="D47" i="8"/>
  <c r="E120" i="8"/>
  <c r="D105" i="8"/>
  <c r="D98" i="8"/>
  <c r="E77" i="8"/>
  <c r="E71" i="8"/>
  <c r="E23" i="8"/>
  <c r="D48" i="8"/>
  <c r="E85" i="8"/>
  <c r="E76" i="8"/>
  <c r="E112" i="8"/>
  <c r="E104" i="8"/>
  <c r="E90" i="8"/>
  <c r="D77" i="8"/>
  <c r="D71" i="8"/>
  <c r="D52" i="8"/>
  <c r="F52" i="8" s="1"/>
  <c r="E28" i="8"/>
  <c r="D45" i="8"/>
  <c r="F45" i="8" s="1"/>
  <c r="D104" i="8"/>
  <c r="D64" i="8"/>
  <c r="F64" i="8" s="1"/>
  <c r="E39" i="8"/>
  <c r="E17" i="8"/>
  <c r="E107" i="8"/>
  <c r="E73" i="8"/>
  <c r="E31" i="8"/>
  <c r="D73" i="8"/>
  <c r="E95" i="8"/>
  <c r="E75" i="8"/>
  <c r="E69" i="8"/>
  <c r="D117" i="8"/>
  <c r="F117" i="8" s="1"/>
  <c r="D102" i="8"/>
  <c r="D95" i="8"/>
  <c r="D75" i="8"/>
  <c r="D69" i="8"/>
  <c r="E56" i="8"/>
  <c r="D44" i="8"/>
  <c r="E21" i="8"/>
  <c r="E109" i="8"/>
  <c r="D81" i="8"/>
  <c r="D56" i="8"/>
  <c r="E32" i="8"/>
  <c r="D21" i="8"/>
  <c r="E116" i="8"/>
  <c r="D94" i="8"/>
  <c r="E68" i="8"/>
  <c r="D38" i="8"/>
  <c r="D32" i="8"/>
  <c r="D26" i="8"/>
  <c r="D115" i="8"/>
  <c r="D100" i="8"/>
  <c r="F100" i="8" s="1"/>
  <c r="D68" i="8"/>
  <c r="D62" i="8"/>
  <c r="F83" i="9"/>
  <c r="F48" i="9"/>
  <c r="F108" i="9"/>
  <c r="F115" i="9"/>
  <c r="F19" i="9"/>
  <c r="F98" i="9"/>
  <c r="R15" i="9"/>
  <c r="N16" i="9" s="1"/>
  <c r="O15" i="9"/>
  <c r="F113" i="9"/>
  <c r="F71" i="9"/>
  <c r="F73" i="9"/>
  <c r="F54" i="9"/>
  <c r="F78" i="9"/>
  <c r="F95" i="9"/>
  <c r="F77" i="9"/>
  <c r="F81" i="9"/>
  <c r="F55" i="9"/>
  <c r="F111" i="9"/>
  <c r="F28" i="9"/>
  <c r="F86" i="9"/>
  <c r="F120" i="9"/>
  <c r="F119" i="9"/>
  <c r="F18" i="9"/>
  <c r="F74" i="9"/>
  <c r="F27" i="9"/>
  <c r="F34" i="9"/>
  <c r="F92" i="9"/>
  <c r="F17" i="9"/>
  <c r="F109" i="9"/>
  <c r="F44" i="9"/>
  <c r="F121" i="9"/>
  <c r="F80" i="9"/>
  <c r="G15" i="10"/>
  <c r="C16" i="10" s="1"/>
  <c r="D15" i="10"/>
  <c r="F40" i="9"/>
  <c r="F68" i="9"/>
  <c r="F94" i="9"/>
  <c r="F29" i="9"/>
  <c r="F21" i="9"/>
  <c r="R15" i="10"/>
  <c r="N16" i="10" s="1"/>
  <c r="O15" i="10"/>
  <c r="F51" i="9"/>
  <c r="F39" i="9"/>
  <c r="F96" i="9"/>
  <c r="F33" i="9"/>
  <c r="F25" i="9"/>
  <c r="F75" i="9"/>
  <c r="F30" i="9"/>
  <c r="J17" i="5"/>
  <c r="I16" i="5"/>
  <c r="F73" i="8" l="1"/>
  <c r="F19" i="8"/>
  <c r="F40" i="8"/>
  <c r="J14" i="1"/>
  <c r="I14" i="1" s="1"/>
  <c r="L15" i="5"/>
  <c r="F102" i="8"/>
  <c r="J15" i="5"/>
  <c r="I15" i="5" s="1"/>
  <c r="H14" i="1"/>
  <c r="G14" i="1" s="1"/>
  <c r="F42" i="8"/>
  <c r="F44" i="8"/>
  <c r="F99" i="8"/>
  <c r="F27" i="8"/>
  <c r="F18" i="8"/>
  <c r="F47" i="8"/>
  <c r="F38" i="8"/>
  <c r="F69" i="8"/>
  <c r="F75" i="8"/>
  <c r="F110" i="8"/>
  <c r="F30" i="8"/>
  <c r="F115" i="8"/>
  <c r="F76" i="8"/>
  <c r="F49" i="8"/>
  <c r="F85" i="8"/>
  <c r="F95" i="8"/>
  <c r="F32" i="8"/>
  <c r="F66" i="8"/>
  <c r="F84" i="8"/>
  <c r="F31" i="8"/>
  <c r="F107" i="8"/>
  <c r="F103" i="8"/>
  <c r="F29" i="8"/>
  <c r="F113" i="8"/>
  <c r="F90" i="8"/>
  <c r="F23" i="8"/>
  <c r="F94" i="8"/>
  <c r="F80" i="8"/>
  <c r="F118" i="8"/>
  <c r="F53" i="8"/>
  <c r="F101" i="8"/>
  <c r="F36" i="8"/>
  <c r="F121" i="8"/>
  <c r="F50" i="8"/>
  <c r="F78" i="8"/>
  <c r="F62" i="8"/>
  <c r="F98" i="8"/>
  <c r="F114" i="8"/>
  <c r="F59" i="8"/>
  <c r="F37" i="8"/>
  <c r="F72" i="8"/>
  <c r="F68" i="8"/>
  <c r="F104" i="8"/>
  <c r="F105" i="8"/>
  <c r="F63" i="8"/>
  <c r="F92" i="8"/>
  <c r="F20" i="8"/>
  <c r="D16" i="10"/>
  <c r="G16" i="10"/>
  <c r="C17" i="10" s="1"/>
  <c r="F74" i="8"/>
  <c r="F28" i="8"/>
  <c r="F122" i="8"/>
  <c r="F26" i="8"/>
  <c r="F17" i="8"/>
  <c r="F22" i="8"/>
  <c r="F109" i="8"/>
  <c r="F77" i="8"/>
  <c r="F39" i="8"/>
  <c r="F33" i="8"/>
  <c r="F41" i="8"/>
  <c r="O16" i="10"/>
  <c r="R16" i="10"/>
  <c r="N17" i="10" s="1"/>
  <c r="F51" i="8"/>
  <c r="F34" i="8"/>
  <c r="F83" i="8"/>
  <c r="F70" i="8"/>
  <c r="F91" i="8"/>
  <c r="F58" i="8"/>
  <c r="F79" i="8"/>
  <c r="F93" i="8"/>
  <c r="F108" i="8"/>
  <c r="F71" i="8"/>
  <c r="F24" i="8"/>
  <c r="F54" i="8"/>
  <c r="F87" i="8"/>
  <c r="F111" i="8"/>
  <c r="F25" i="8"/>
  <c r="F21" i="8"/>
  <c r="F96" i="8"/>
  <c r="F43" i="8"/>
  <c r="F120" i="8"/>
  <c r="F116" i="8"/>
  <c r="F46" i="8"/>
  <c r="F88" i="8"/>
  <c r="R16" i="9"/>
  <c r="N17" i="9" s="1"/>
  <c r="O16" i="9"/>
  <c r="F35" i="8"/>
  <c r="F106" i="8"/>
  <c r="F56" i="8"/>
  <c r="F48" i="8"/>
  <c r="F89" i="8"/>
  <c r="F86" i="8"/>
  <c r="F112" i="8"/>
  <c r="F123" i="8"/>
  <c r="F81" i="8"/>
  <c r="F97" i="8"/>
  <c r="F119" i="8"/>
  <c r="G17" i="8"/>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C75" i="8" s="1"/>
  <c r="G75" i="8" s="1"/>
  <c r="C76" i="8" s="1"/>
  <c r="G76" i="8" s="1"/>
  <c r="C77" i="8" s="1"/>
  <c r="G77" i="8" s="1"/>
  <c r="C78" i="8" s="1"/>
  <c r="G78" i="8" s="1"/>
  <c r="C79" i="8" s="1"/>
  <c r="G79" i="8" s="1"/>
  <c r="C80" i="8" s="1"/>
  <c r="G80" i="8" s="1"/>
  <c r="C81" i="8" s="1"/>
  <c r="G81" i="8" s="1"/>
  <c r="C82" i="8" s="1"/>
  <c r="G82" i="8" s="1"/>
  <c r="C83" i="8" s="1"/>
  <c r="G83" i="8" s="1"/>
  <c r="C84" i="8" s="1"/>
  <c r="G84" i="8" s="1"/>
  <c r="C85" i="8" s="1"/>
  <c r="G85" i="8" s="1"/>
  <c r="C86" i="8" s="1"/>
  <c r="G86" i="8" s="1"/>
  <c r="C87" i="8" s="1"/>
  <c r="G87" i="8" s="1"/>
  <c r="C88" i="8" s="1"/>
  <c r="G88" i="8" s="1"/>
  <c r="C89" i="8" s="1"/>
  <c r="G89" i="8" s="1"/>
  <c r="C90" i="8" s="1"/>
  <c r="G90" i="8" s="1"/>
  <c r="C91" i="8" s="1"/>
  <c r="G91" i="8" s="1"/>
  <c r="C92" i="8" s="1"/>
  <c r="G92" i="8" s="1"/>
  <c r="C93" i="8" s="1"/>
  <c r="G93" i="8" s="1"/>
  <c r="C94" i="8" s="1"/>
  <c r="G94" i="8" s="1"/>
  <c r="C95" i="8" s="1"/>
  <c r="G95" i="8" s="1"/>
  <c r="C96" i="8" s="1"/>
  <c r="G96" i="8" s="1"/>
  <c r="C97" i="8" s="1"/>
  <c r="G97" i="8" s="1"/>
  <c r="C98" i="8" s="1"/>
  <c r="G98" i="8" s="1"/>
  <c r="C99" i="8" s="1"/>
  <c r="G99" i="8" s="1"/>
  <c r="C100" i="8" s="1"/>
  <c r="G100" i="8" s="1"/>
  <c r="C101" i="8" s="1"/>
  <c r="G101" i="8" s="1"/>
  <c r="C102" i="8" s="1"/>
  <c r="G102" i="8" s="1"/>
  <c r="C103" i="8" s="1"/>
  <c r="G103" i="8" s="1"/>
  <c r="C104" i="8" s="1"/>
  <c r="G104" i="8" s="1"/>
  <c r="C105" i="8" s="1"/>
  <c r="G105" i="8" s="1"/>
  <c r="C106" i="8" s="1"/>
  <c r="G106" i="8" s="1"/>
  <c r="C107" i="8" s="1"/>
  <c r="G107" i="8" s="1"/>
  <c r="C108" i="8" s="1"/>
  <c r="G108" i="8" s="1"/>
  <c r="C109" i="8" s="1"/>
  <c r="G109" i="8" s="1"/>
  <c r="C110" i="8" s="1"/>
  <c r="G110" i="8" s="1"/>
  <c r="C111" i="8" s="1"/>
  <c r="G111" i="8" s="1"/>
  <c r="C112" i="8" s="1"/>
  <c r="G112" i="8" s="1"/>
  <c r="C113" i="8" s="1"/>
  <c r="G113" i="8" s="1"/>
  <c r="C114" i="8" s="1"/>
  <c r="G114" i="8" s="1"/>
  <c r="C115" i="8" s="1"/>
  <c r="G115" i="8" s="1"/>
  <c r="C116" i="8" s="1"/>
  <c r="G116" i="8" s="1"/>
  <c r="C117" i="8" s="1"/>
  <c r="G117" i="8" s="1"/>
  <c r="C118" i="8" s="1"/>
  <c r="G118" i="8" s="1"/>
  <c r="C119" i="8" s="1"/>
  <c r="G119" i="8" s="1"/>
  <c r="C120" i="8" s="1"/>
  <c r="G120" i="8" s="1"/>
  <c r="C121" i="8" s="1"/>
  <c r="G121" i="8" s="1"/>
  <c r="C122" i="8" s="1"/>
  <c r="G122" i="8" s="1"/>
  <c r="C123" i="8" s="1"/>
  <c r="G123" i="8" s="1"/>
  <c r="C124" i="8" s="1"/>
  <c r="G124" i="8" s="1"/>
  <c r="L17" i="5"/>
  <c r="I18" i="5"/>
  <c r="H13" i="1" l="1"/>
  <c r="J14" i="5"/>
  <c r="I14" i="5" s="1"/>
  <c r="L14" i="5"/>
  <c r="J13" i="1"/>
  <c r="I13" i="1" s="1"/>
  <c r="O17" i="10"/>
  <c r="R17" i="10"/>
  <c r="N18" i="10" s="1"/>
  <c r="O17" i="9"/>
  <c r="R17" i="9"/>
  <c r="N18" i="9" s="1"/>
  <c r="G17" i="10"/>
  <c r="C18" i="10" s="1"/>
  <c r="D17" i="10"/>
  <c r="F13" i="1"/>
  <c r="L18" i="7"/>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L117" i="7" s="1"/>
  <c r="L118" i="7" s="1"/>
  <c r="L119" i="7" s="1"/>
  <c r="L120" i="7" s="1"/>
  <c r="L121" i="7" s="1"/>
  <c r="L122" i="7" s="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L16" i="7"/>
  <c r="L17" i="7" s="1"/>
  <c r="L15" i="7"/>
  <c r="A15" i="7"/>
  <c r="A16" i="7" s="1"/>
  <c r="A17" i="7" s="1"/>
  <c r="L14" i="7"/>
  <c r="A14" i="7"/>
  <c r="E9" i="7"/>
  <c r="D9" i="7"/>
  <c r="P8" i="7"/>
  <c r="O8" i="7"/>
  <c r="O9" i="7" s="1"/>
  <c r="C14" i="7"/>
  <c r="D8" i="7"/>
  <c r="P7" i="7"/>
  <c r="P6" i="7"/>
  <c r="F4" i="7"/>
  <c r="G13" i="1" l="1"/>
  <c r="G21" i="1" s="1"/>
  <c r="G35" i="1" s="1"/>
  <c r="G36" i="1" s="1"/>
  <c r="H21" i="1"/>
  <c r="H35" i="1" s="1"/>
  <c r="G18" i="10"/>
  <c r="C19" i="10" s="1"/>
  <c r="D18" i="10"/>
  <c r="R18" i="9"/>
  <c r="N19" i="9" s="1"/>
  <c r="O18" i="9"/>
  <c r="O18" i="10"/>
  <c r="R18" i="10"/>
  <c r="N19" i="10" s="1"/>
  <c r="J22" i="5"/>
  <c r="I22" i="5"/>
  <c r="N14" i="7"/>
  <c r="H36" i="1" l="1"/>
  <c r="H39" i="1"/>
  <c r="R19" i="9"/>
  <c r="N20" i="9" s="1"/>
  <c r="O19" i="9"/>
  <c r="O19" i="10"/>
  <c r="R19" i="10"/>
  <c r="N20" i="10" s="1"/>
  <c r="D19" i="10"/>
  <c r="G19" i="10"/>
  <c r="C20" i="10" s="1"/>
  <c r="H14" i="5"/>
  <c r="K14" i="5" s="1"/>
  <c r="D8" i="6"/>
  <c r="D9" i="6" s="1"/>
  <c r="M7" i="6"/>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M4" i="6"/>
  <c r="E10" i="6" s="1"/>
  <c r="H26" i="5"/>
  <c r="H32" i="5"/>
  <c r="G26" i="5"/>
  <c r="I26" i="5" s="1"/>
  <c r="J26" i="5" s="1"/>
  <c r="G28" i="5"/>
  <c r="I28" i="5" s="1"/>
  <c r="J28" i="5" s="1"/>
  <c r="G29" i="5"/>
  <c r="I29" i="5" s="1"/>
  <c r="J29" i="5" s="1"/>
  <c r="G30" i="5"/>
  <c r="I30" i="5" s="1"/>
  <c r="J30" i="5" s="1"/>
  <c r="G31" i="5"/>
  <c r="I31" i="5" s="1"/>
  <c r="J31" i="5" s="1"/>
  <c r="G32" i="5"/>
  <c r="I32" i="5" s="1"/>
  <c r="J32" i="5" s="1"/>
  <c r="G33" i="5"/>
  <c r="I33" i="5" s="1"/>
  <c r="J33" i="5" s="1"/>
  <c r="G25" i="5"/>
  <c r="H17" i="5"/>
  <c r="R20" i="10" l="1"/>
  <c r="N21" i="10" s="1"/>
  <c r="O20" i="10"/>
  <c r="D20" i="10"/>
  <c r="G20" i="10"/>
  <c r="C21" i="10" s="1"/>
  <c r="O20" i="9"/>
  <c r="R20" i="9"/>
  <c r="N21" i="9" s="1"/>
  <c r="I25" i="5"/>
  <c r="G34" i="5"/>
  <c r="H25" i="5"/>
  <c r="H33" i="5"/>
  <c r="H30" i="5"/>
  <c r="H31" i="5"/>
  <c r="H29" i="5"/>
  <c r="H28" i="5"/>
  <c r="M6" i="6"/>
  <c r="M5" i="6"/>
  <c r="E11" i="6"/>
  <c r="M8" i="6"/>
  <c r="E12" i="6"/>
  <c r="D70" i="6" s="1"/>
  <c r="E51" i="6"/>
  <c r="E67" i="6"/>
  <c r="D105" i="6"/>
  <c r="D20" i="6"/>
  <c r="D28" i="6"/>
  <c r="G16" i="5"/>
  <c r="G14" i="5"/>
  <c r="L34" i="5"/>
  <c r="E34" i="5"/>
  <c r="F33" i="5"/>
  <c r="F32" i="5"/>
  <c r="F31" i="5"/>
  <c r="F30" i="5"/>
  <c r="F29" i="5"/>
  <c r="F28" i="5"/>
  <c r="F26" i="5"/>
  <c r="F25" i="5"/>
  <c r="F21" i="5"/>
  <c r="F20" i="5"/>
  <c r="F19" i="5"/>
  <c r="E18" i="5"/>
  <c r="F17" i="5"/>
  <c r="E15" i="5"/>
  <c r="E14" i="5"/>
  <c r="D21" i="10" l="1"/>
  <c r="G21" i="10"/>
  <c r="C22" i="10" s="1"/>
  <c r="O21" i="9"/>
  <c r="R21" i="9"/>
  <c r="N22" i="9" s="1"/>
  <c r="R21" i="10"/>
  <c r="N22" i="10" s="1"/>
  <c r="O21" i="10"/>
  <c r="I34" i="5"/>
  <c r="I36" i="5" s="1"/>
  <c r="I37" i="5" s="1"/>
  <c r="J25" i="5"/>
  <c r="J34" i="5" s="1"/>
  <c r="J36" i="5" s="1"/>
  <c r="K34" i="5"/>
  <c r="E57" i="6"/>
  <c r="E70" i="6"/>
  <c r="D110" i="6"/>
  <c r="E65" i="6"/>
  <c r="E78" i="6"/>
  <c r="E62" i="6"/>
  <c r="D102" i="6"/>
  <c r="E43" i="6"/>
  <c r="F70" i="6"/>
  <c r="E112" i="6"/>
  <c r="D94" i="6"/>
  <c r="E104" i="6"/>
  <c r="E96" i="6"/>
  <c r="E88" i="6"/>
  <c r="D36" i="6"/>
  <c r="E83" i="6"/>
  <c r="E73" i="6"/>
  <c r="E54" i="6"/>
  <c r="D92" i="6"/>
  <c r="D113" i="6"/>
  <c r="D65" i="6"/>
  <c r="F65" i="6" s="1"/>
  <c r="D76" i="6"/>
  <c r="E113" i="6"/>
  <c r="E118" i="6"/>
  <c r="E59" i="6"/>
  <c r="D22" i="6"/>
  <c r="D86" i="6"/>
  <c r="F86" i="6" s="1"/>
  <c r="D49" i="6"/>
  <c r="E91" i="6"/>
  <c r="D84" i="6"/>
  <c r="E75" i="6"/>
  <c r="D30" i="6"/>
  <c r="D68" i="6"/>
  <c r="E105" i="6"/>
  <c r="F105" i="6" s="1"/>
  <c r="E110" i="6"/>
  <c r="F110" i="6" s="1"/>
  <c r="E35" i="6"/>
  <c r="E123" i="6"/>
  <c r="E49" i="6"/>
  <c r="D38" i="6"/>
  <c r="E121" i="6"/>
  <c r="D60" i="6"/>
  <c r="E97" i="6"/>
  <c r="E102" i="6"/>
  <c r="F102" i="6" s="1"/>
  <c r="E27" i="6"/>
  <c r="E115" i="6"/>
  <c r="D52" i="6"/>
  <c r="E89" i="6"/>
  <c r="E94" i="6"/>
  <c r="F94" i="6" s="1"/>
  <c r="E19" i="6"/>
  <c r="E99" i="6"/>
  <c r="D44" i="6"/>
  <c r="E81" i="6"/>
  <c r="E86" i="6"/>
  <c r="D118" i="6"/>
  <c r="F118" i="6" s="1"/>
  <c r="E80" i="6"/>
  <c r="D97" i="6"/>
  <c r="F97" i="6" s="1"/>
  <c r="E41" i="6"/>
  <c r="E46" i="6"/>
  <c r="D78" i="6"/>
  <c r="F78" i="6" s="1"/>
  <c r="D124" i="6"/>
  <c r="D89" i="6"/>
  <c r="E33" i="6"/>
  <c r="E38" i="6"/>
  <c r="E72" i="6"/>
  <c r="E64" i="6"/>
  <c r="E56" i="6"/>
  <c r="D104" i="6"/>
  <c r="F104" i="6" s="1"/>
  <c r="D41" i="6"/>
  <c r="D75" i="6"/>
  <c r="D35" i="6"/>
  <c r="D88" i="6"/>
  <c r="F88" i="6" s="1"/>
  <c r="D64" i="6"/>
  <c r="D33" i="6"/>
  <c r="D25" i="6"/>
  <c r="D17" i="6"/>
  <c r="D27" i="6"/>
  <c r="D19" i="6"/>
  <c r="D80" i="6"/>
  <c r="F80" i="6" s="1"/>
  <c r="D72" i="6"/>
  <c r="D112" i="6"/>
  <c r="C17" i="6"/>
  <c r="D123" i="6"/>
  <c r="F123" i="6" s="1"/>
  <c r="D115" i="6"/>
  <c r="D99" i="6"/>
  <c r="D83" i="6"/>
  <c r="D59" i="6"/>
  <c r="F59" i="6" s="1"/>
  <c r="E40" i="6"/>
  <c r="E24" i="6"/>
  <c r="D120" i="6"/>
  <c r="D107" i="6"/>
  <c r="D91" i="6"/>
  <c r="D67" i="6"/>
  <c r="F67" i="6" s="1"/>
  <c r="D51" i="6"/>
  <c r="F51" i="6" s="1"/>
  <c r="D43" i="6"/>
  <c r="F43" i="6" s="1"/>
  <c r="E48" i="6"/>
  <c r="E32" i="6"/>
  <c r="D96" i="6"/>
  <c r="F96" i="6" s="1"/>
  <c r="E125" i="6"/>
  <c r="E108" i="6"/>
  <c r="D101" i="6"/>
  <c r="E71" i="6"/>
  <c r="D53" i="6"/>
  <c r="E42" i="6"/>
  <c r="E26" i="6"/>
  <c r="D125" i="6"/>
  <c r="F125" i="6" s="1"/>
  <c r="E95" i="6"/>
  <c r="D71" i="6"/>
  <c r="E58" i="6"/>
  <c r="D42" i="6"/>
  <c r="F42" i="6" s="1"/>
  <c r="D26" i="6"/>
  <c r="F26" i="6" s="1"/>
  <c r="E119" i="6"/>
  <c r="D95" i="6"/>
  <c r="E82" i="6"/>
  <c r="D58" i="6"/>
  <c r="E47" i="6"/>
  <c r="E31" i="6"/>
  <c r="D82" i="6"/>
  <c r="E69" i="6"/>
  <c r="D47" i="6"/>
  <c r="F47" i="6" s="1"/>
  <c r="E52" i="6"/>
  <c r="D63" i="6"/>
  <c r="F63" i="6" s="1"/>
  <c r="E45" i="6"/>
  <c r="E111" i="6"/>
  <c r="E122" i="6"/>
  <c r="D98" i="6"/>
  <c r="E85" i="6"/>
  <c r="E68" i="6"/>
  <c r="D61" i="6"/>
  <c r="D50" i="6"/>
  <c r="D34" i="6"/>
  <c r="D18" i="6"/>
  <c r="D37" i="6"/>
  <c r="D21" i="6"/>
  <c r="D106" i="6"/>
  <c r="E100" i="6"/>
  <c r="E29" i="6"/>
  <c r="E98" i="6"/>
  <c r="E18" i="6"/>
  <c r="D122" i="6"/>
  <c r="E109" i="6"/>
  <c r="E92" i="6"/>
  <c r="D85" i="6"/>
  <c r="F85" i="6" s="1"/>
  <c r="E39" i="6"/>
  <c r="E23" i="6"/>
  <c r="E84" i="6"/>
  <c r="E76" i="6"/>
  <c r="E63" i="6"/>
  <c r="D40" i="6"/>
  <c r="D87" i="6"/>
  <c r="D29" i="6"/>
  <c r="E61" i="6"/>
  <c r="E116" i="6"/>
  <c r="D109" i="6"/>
  <c r="F109" i="6" s="1"/>
  <c r="E79" i="6"/>
  <c r="E55" i="6"/>
  <c r="D39" i="6"/>
  <c r="D23" i="6"/>
  <c r="E114" i="6"/>
  <c r="E101" i="6"/>
  <c r="D119" i="6"/>
  <c r="E93" i="6"/>
  <c r="E20" i="6"/>
  <c r="F20" i="6" s="1"/>
  <c r="D117" i="6"/>
  <c r="E87" i="6"/>
  <c r="E74" i="6"/>
  <c r="E50" i="6"/>
  <c r="E34" i="6"/>
  <c r="E103" i="6"/>
  <c r="D79" i="6"/>
  <c r="E66" i="6"/>
  <c r="D55" i="6"/>
  <c r="F55" i="6" s="1"/>
  <c r="E44" i="6"/>
  <c r="E28" i="6"/>
  <c r="F28" i="6" s="1"/>
  <c r="D48" i="6"/>
  <c r="D90" i="6"/>
  <c r="E77" i="6"/>
  <c r="E60" i="6"/>
  <c r="E37" i="6"/>
  <c r="E21" i="6"/>
  <c r="D114" i="6"/>
  <c r="D77" i="6"/>
  <c r="E53" i="6"/>
  <c r="E106" i="6"/>
  <c r="D69" i="6"/>
  <c r="F69" i="6" s="1"/>
  <c r="E36" i="6"/>
  <c r="F36" i="6" s="1"/>
  <c r="E117" i="6"/>
  <c r="D56" i="6"/>
  <c r="F56" i="6" s="1"/>
  <c r="D45" i="6"/>
  <c r="D74" i="6"/>
  <c r="F74" i="6" s="1"/>
  <c r="D103" i="6"/>
  <c r="F103" i="6" s="1"/>
  <c r="E90" i="6"/>
  <c r="D66" i="6"/>
  <c r="F66" i="6" s="1"/>
  <c r="D32" i="6"/>
  <c r="D31" i="6"/>
  <c r="F31" i="6" s="1"/>
  <c r="D93" i="6"/>
  <c r="D24" i="6"/>
  <c r="E124" i="6"/>
  <c r="D111" i="6"/>
  <c r="F111" i="6" s="1"/>
  <c r="D116" i="6"/>
  <c r="D81" i="6"/>
  <c r="F81" i="6" s="1"/>
  <c r="E25" i="6"/>
  <c r="E30" i="6"/>
  <c r="D62" i="6"/>
  <c r="F62" i="6" s="1"/>
  <c r="E120" i="6"/>
  <c r="D108" i="6"/>
  <c r="F108" i="6" s="1"/>
  <c r="D73" i="6"/>
  <c r="F73" i="6" s="1"/>
  <c r="E17" i="6"/>
  <c r="E22" i="6"/>
  <c r="D54" i="6"/>
  <c r="F54" i="6" s="1"/>
  <c r="D100" i="6"/>
  <c r="D57" i="6"/>
  <c r="F57" i="6" s="1"/>
  <c r="D121" i="6"/>
  <c r="F121" i="6" s="1"/>
  <c r="E107" i="6"/>
  <c r="D46" i="6"/>
  <c r="H34" i="5"/>
  <c r="F34" i="5"/>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A15" i="4"/>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N14" i="4"/>
  <c r="O14" i="4" s="1"/>
  <c r="F14" i="4"/>
  <c r="F15" i="1" s="1"/>
  <c r="E14" i="4"/>
  <c r="C14" i="4"/>
  <c r="A14" i="4"/>
  <c r="D8" i="4"/>
  <c r="D9" i="4" s="1"/>
  <c r="P7" i="4"/>
  <c r="P60" i="4" s="1"/>
  <c r="P6" i="4"/>
  <c r="E33" i="1"/>
  <c r="J40" i="5" l="1"/>
  <c r="J37" i="5"/>
  <c r="O22" i="10"/>
  <c r="R22" i="10"/>
  <c r="N23" i="10" s="1"/>
  <c r="O22" i="9"/>
  <c r="R22" i="9"/>
  <c r="N23" i="9" s="1"/>
  <c r="G22" i="10"/>
  <c r="C23" i="10" s="1"/>
  <c r="D22" i="10"/>
  <c r="F15" i="4"/>
  <c r="F16" i="4" s="1"/>
  <c r="F17" i="4" s="1"/>
  <c r="F18" i="4" s="1"/>
  <c r="F19" i="4" s="1"/>
  <c r="F20" i="4" s="1"/>
  <c r="F21" i="4" s="1"/>
  <c r="F22" i="4" s="1"/>
  <c r="F23" i="4" s="1"/>
  <c r="F24" i="4" s="1"/>
  <c r="F25" i="4" s="1"/>
  <c r="F26" i="4" s="1"/>
  <c r="F27" i="4" s="1"/>
  <c r="F52" i="6"/>
  <c r="F98" i="6"/>
  <c r="F124" i="6"/>
  <c r="F49" i="6"/>
  <c r="F107" i="6"/>
  <c r="F25" i="6"/>
  <c r="F76" i="6"/>
  <c r="F21" i="6"/>
  <c r="F83" i="6"/>
  <c r="F113" i="6"/>
  <c r="F92" i="6"/>
  <c r="F50" i="6"/>
  <c r="F119" i="6"/>
  <c r="F61" i="6"/>
  <c r="F95" i="6"/>
  <c r="F112" i="6"/>
  <c r="F30" i="6"/>
  <c r="F68" i="6"/>
  <c r="F19" i="6"/>
  <c r="F46" i="6"/>
  <c r="F29" i="6"/>
  <c r="F106" i="6"/>
  <c r="F53" i="6"/>
  <c r="F35" i="6"/>
  <c r="F60" i="6"/>
  <c r="F120" i="6"/>
  <c r="F64" i="6"/>
  <c r="F77" i="6"/>
  <c r="F87" i="6"/>
  <c r="F82" i="6"/>
  <c r="F75" i="6"/>
  <c r="F22" i="6"/>
  <c r="F89" i="6"/>
  <c r="F79" i="6"/>
  <c r="F33" i="6"/>
  <c r="F116" i="6"/>
  <c r="F24" i="6"/>
  <c r="F114" i="6"/>
  <c r="F40" i="6"/>
  <c r="F37" i="6"/>
  <c r="F101" i="6"/>
  <c r="F99" i="6"/>
  <c r="F41" i="6"/>
  <c r="F38" i="6"/>
  <c r="F93" i="6"/>
  <c r="F117" i="6"/>
  <c r="F18" i="6"/>
  <c r="F115" i="6"/>
  <c r="F48" i="6"/>
  <c r="F100" i="6"/>
  <c r="F34" i="6"/>
  <c r="F58" i="6"/>
  <c r="F44" i="6"/>
  <c r="F32" i="6"/>
  <c r="G17" i="6"/>
  <c r="C18" i="6" s="1"/>
  <c r="G18" i="6" s="1"/>
  <c r="C19" i="6" s="1"/>
  <c r="G19" i="6" s="1"/>
  <c r="C20" i="6" s="1"/>
  <c r="G20" i="6" s="1"/>
  <c r="C21" i="6" s="1"/>
  <c r="G21" i="6" s="1"/>
  <c r="C22" i="6" s="1"/>
  <c r="G22" i="6" s="1"/>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F90" i="6"/>
  <c r="F72" i="6"/>
  <c r="F23" i="6"/>
  <c r="F45" i="6"/>
  <c r="F39" i="6"/>
  <c r="F27" i="6"/>
  <c r="F122" i="6"/>
  <c r="F71" i="6"/>
  <c r="F91" i="6"/>
  <c r="F17" i="6"/>
  <c r="F84" i="6"/>
  <c r="P14" i="4"/>
  <c r="R14" i="4" s="1"/>
  <c r="N15" i="4" s="1"/>
  <c r="P32" i="4"/>
  <c r="P121" i="4"/>
  <c r="P119" i="4"/>
  <c r="P117" i="4"/>
  <c r="P115" i="4"/>
  <c r="P113" i="4"/>
  <c r="P111" i="4"/>
  <c r="P109" i="4"/>
  <c r="P107" i="4"/>
  <c r="P105" i="4"/>
  <c r="P103" i="4"/>
  <c r="P101" i="4"/>
  <c r="P99" i="4"/>
  <c r="P97" i="4"/>
  <c r="P95" i="4"/>
  <c r="P93" i="4"/>
  <c r="P91" i="4"/>
  <c r="P89" i="4"/>
  <c r="P87" i="4"/>
  <c r="P85" i="4"/>
  <c r="P83" i="4"/>
  <c r="P81" i="4"/>
  <c r="P79" i="4"/>
  <c r="P77" i="4"/>
  <c r="P108" i="4"/>
  <c r="P92" i="4"/>
  <c r="P120" i="4"/>
  <c r="P104" i="4"/>
  <c r="P88" i="4"/>
  <c r="P116" i="4"/>
  <c r="P100" i="4"/>
  <c r="P84" i="4"/>
  <c r="P118" i="4"/>
  <c r="P96" i="4"/>
  <c r="P71" i="4"/>
  <c r="P70" i="4"/>
  <c r="P68" i="4"/>
  <c r="P67" i="4"/>
  <c r="P112" i="4"/>
  <c r="P90" i="4"/>
  <c r="P73" i="4"/>
  <c r="P72" i="4"/>
  <c r="P63" i="4"/>
  <c r="P61" i="4"/>
  <c r="P59" i="4"/>
  <c r="P57" i="4"/>
  <c r="P55" i="4"/>
  <c r="P53" i="4"/>
  <c r="P51" i="4"/>
  <c r="P49" i="4"/>
  <c r="P47" i="4"/>
  <c r="P45" i="4"/>
  <c r="P43" i="4"/>
  <c r="P106" i="4"/>
  <c r="P82" i="4"/>
  <c r="P75" i="4"/>
  <c r="P74" i="4"/>
  <c r="P66" i="4"/>
  <c r="P65" i="4"/>
  <c r="P122" i="4"/>
  <c r="P98" i="4"/>
  <c r="P76" i="4"/>
  <c r="P94" i="4"/>
  <c r="P80" i="4"/>
  <c r="P62" i="4"/>
  <c r="P110" i="4"/>
  <c r="P102" i="4"/>
  <c r="P86" i="4"/>
  <c r="P52" i="4"/>
  <c r="P44" i="4"/>
  <c r="P42" i="4"/>
  <c r="P114" i="4"/>
  <c r="P58" i="4"/>
  <c r="P46" i="4"/>
  <c r="P69" i="4"/>
  <c r="P64" i="4"/>
  <c r="P48" i="4"/>
  <c r="P41" i="4"/>
  <c r="P39" i="4"/>
  <c r="P37" i="4"/>
  <c r="P35" i="4"/>
  <c r="P33" i="4"/>
  <c r="P31" i="4"/>
  <c r="P29" i="4"/>
  <c r="P27" i="4"/>
  <c r="P25" i="4"/>
  <c r="P23" i="4"/>
  <c r="P21" i="4"/>
  <c r="P19" i="4"/>
  <c r="P17" i="4"/>
  <c r="P15" i="4"/>
  <c r="P54" i="4"/>
  <c r="P26" i="4"/>
  <c r="P50" i="4"/>
  <c r="G14" i="4"/>
  <c r="C15" i="4" s="1"/>
  <c r="P24" i="4"/>
  <c r="P30" i="4"/>
  <c r="P56" i="4"/>
  <c r="P78" i="4"/>
  <c r="P16" i="4"/>
  <c r="D14" i="4"/>
  <c r="P22" i="4"/>
  <c r="P38" i="4"/>
  <c r="P20" i="4"/>
  <c r="P34" i="4"/>
  <c r="Q14" i="4"/>
  <c r="Q15" i="4" s="1"/>
  <c r="Q16" i="4" s="1"/>
  <c r="Q17" i="4" s="1"/>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Q40" i="4" s="1"/>
  <c r="Q41" i="4" s="1"/>
  <c r="Q42" i="4" s="1"/>
  <c r="Q43" i="4" s="1"/>
  <c r="Q44" i="4" s="1"/>
  <c r="Q45" i="4" s="1"/>
  <c r="Q46" i="4" s="1"/>
  <c r="Q47" i="4" s="1"/>
  <c r="Q48" i="4" s="1"/>
  <c r="Q49" i="4" s="1"/>
  <c r="Q50" i="4" s="1"/>
  <c r="Q51" i="4" s="1"/>
  <c r="Q52" i="4" s="1"/>
  <c r="Q53" i="4" s="1"/>
  <c r="Q54" i="4" s="1"/>
  <c r="Q55" i="4" s="1"/>
  <c r="Q56" i="4" s="1"/>
  <c r="Q57" i="4" s="1"/>
  <c r="Q58" i="4" s="1"/>
  <c r="Q59" i="4" s="1"/>
  <c r="Q60" i="4" s="1"/>
  <c r="Q61" i="4" s="1"/>
  <c r="Q62" i="4" s="1"/>
  <c r="Q63" i="4" s="1"/>
  <c r="Q64" i="4" s="1"/>
  <c r="Q65" i="4" s="1"/>
  <c r="Q66" i="4" s="1"/>
  <c r="Q67" i="4" s="1"/>
  <c r="Q68" i="4" s="1"/>
  <c r="Q69" i="4" s="1"/>
  <c r="Q70" i="4" s="1"/>
  <c r="Q71" i="4" s="1"/>
  <c r="Q72" i="4" s="1"/>
  <c r="Q73" i="4" s="1"/>
  <c r="Q74" i="4" s="1"/>
  <c r="Q75" i="4" s="1"/>
  <c r="Q76" i="4" s="1"/>
  <c r="Q77" i="4" s="1"/>
  <c r="Q78" i="4" s="1"/>
  <c r="Q79" i="4" s="1"/>
  <c r="Q80" i="4" s="1"/>
  <c r="Q81" i="4" s="1"/>
  <c r="Q82" i="4" s="1"/>
  <c r="Q83" i="4" s="1"/>
  <c r="Q84" i="4" s="1"/>
  <c r="Q85" i="4" s="1"/>
  <c r="Q86" i="4" s="1"/>
  <c r="Q87" i="4" s="1"/>
  <c r="Q88" i="4" s="1"/>
  <c r="Q89" i="4" s="1"/>
  <c r="Q90" i="4" s="1"/>
  <c r="Q91" i="4" s="1"/>
  <c r="Q92" i="4" s="1"/>
  <c r="Q93" i="4" s="1"/>
  <c r="Q94" i="4" s="1"/>
  <c r="Q95" i="4" s="1"/>
  <c r="Q96" i="4" s="1"/>
  <c r="Q97" i="4" s="1"/>
  <c r="Q98" i="4" s="1"/>
  <c r="Q99" i="4" s="1"/>
  <c r="Q100" i="4" s="1"/>
  <c r="Q101" i="4" s="1"/>
  <c r="Q102" i="4" s="1"/>
  <c r="Q103" i="4" s="1"/>
  <c r="Q104" i="4" s="1"/>
  <c r="Q105" i="4" s="1"/>
  <c r="Q106" i="4" s="1"/>
  <c r="Q107" i="4" s="1"/>
  <c r="Q108" i="4" s="1"/>
  <c r="Q109" i="4" s="1"/>
  <c r="Q110" i="4" s="1"/>
  <c r="Q111" i="4" s="1"/>
  <c r="Q112" i="4" s="1"/>
  <c r="Q113" i="4" s="1"/>
  <c r="Q114" i="4" s="1"/>
  <c r="Q115" i="4" s="1"/>
  <c r="Q116" i="4" s="1"/>
  <c r="Q117" i="4" s="1"/>
  <c r="Q118" i="4" s="1"/>
  <c r="Q119" i="4" s="1"/>
  <c r="Q120" i="4" s="1"/>
  <c r="Q121" i="4" s="1"/>
  <c r="Q122" i="4" s="1"/>
  <c r="P36" i="4"/>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O8" i="4"/>
  <c r="O9" i="4" s="1"/>
  <c r="P18" i="4"/>
  <c r="P28" i="4"/>
  <c r="P40" i="4"/>
  <c r="E15" i="1"/>
  <c r="E17" i="1"/>
  <c r="F16" i="1"/>
  <c r="D23" i="10" l="1"/>
  <c r="G23" i="10"/>
  <c r="C24" i="10" s="1"/>
  <c r="R23" i="9"/>
  <c r="N24" i="9" s="1"/>
  <c r="O23" i="9"/>
  <c r="R23" i="10"/>
  <c r="N24" i="10" s="1"/>
  <c r="O23" i="10"/>
  <c r="E16" i="5"/>
  <c r="E22" i="5" s="1"/>
  <c r="E36" i="5" s="1"/>
  <c r="E37" i="5" s="1"/>
  <c r="E39" i="5" s="1"/>
  <c r="F22" i="5"/>
  <c r="F36" i="5" s="1"/>
  <c r="F28" i="4"/>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K16" i="5"/>
  <c r="I39" i="5"/>
  <c r="J39" i="5"/>
  <c r="J41" i="5" s="1"/>
  <c r="R15" i="4"/>
  <c r="N16" i="4" s="1"/>
  <c r="O15" i="4"/>
  <c r="D15" i="4"/>
  <c r="G15" i="4"/>
  <c r="C16" i="4" s="1"/>
  <c r="F33" i="1"/>
  <c r="O24" i="10" l="1"/>
  <c r="R24" i="10"/>
  <c r="N25" i="10" s="1"/>
  <c r="R24" i="9"/>
  <c r="N25" i="9" s="1"/>
  <c r="O24" i="9"/>
  <c r="D24" i="10"/>
  <c r="G24" i="10"/>
  <c r="C25" i="10" s="1"/>
  <c r="F40" i="5"/>
  <c r="F37" i="5"/>
  <c r="F39" i="5" s="1"/>
  <c r="F41" i="5" s="1"/>
  <c r="O16" i="4"/>
  <c r="R16" i="4"/>
  <c r="N17" i="4" s="1"/>
  <c r="G16" i="4"/>
  <c r="C17" i="4" s="1"/>
  <c r="D16" i="4"/>
  <c r="G25" i="10" l="1"/>
  <c r="C26" i="10" s="1"/>
  <c r="D25" i="10"/>
  <c r="O25" i="9"/>
  <c r="R25" i="9"/>
  <c r="N26" i="9" s="1"/>
  <c r="O25" i="10"/>
  <c r="R25" i="10"/>
  <c r="N26" i="10" s="1"/>
  <c r="O17" i="4"/>
  <c r="R17" i="4"/>
  <c r="N18" i="4" s="1"/>
  <c r="D17" i="4"/>
  <c r="G17" i="4"/>
  <c r="C18" i="4" s="1"/>
  <c r="O26" i="10" l="1"/>
  <c r="R26" i="10"/>
  <c r="N27" i="10" s="1"/>
  <c r="O26" i="9"/>
  <c r="R26" i="9"/>
  <c r="N27" i="9" s="1"/>
  <c r="G26" i="10"/>
  <c r="C27" i="10" s="1"/>
  <c r="D26" i="10"/>
  <c r="G18" i="4"/>
  <c r="C19" i="4" s="1"/>
  <c r="D18" i="4"/>
  <c r="O18" i="4"/>
  <c r="R18" i="4"/>
  <c r="N19" i="4" s="1"/>
  <c r="R27" i="9" l="1"/>
  <c r="N28" i="9" s="1"/>
  <c r="O27" i="9"/>
  <c r="G27" i="10"/>
  <c r="C28" i="10" s="1"/>
  <c r="D27" i="10"/>
  <c r="O27" i="10"/>
  <c r="R27" i="10"/>
  <c r="N28" i="10" s="1"/>
  <c r="O19" i="4"/>
  <c r="R19" i="4"/>
  <c r="N20" i="4" s="1"/>
  <c r="D19" i="4"/>
  <c r="G19" i="4"/>
  <c r="C20" i="4" s="1"/>
  <c r="O28" i="9" l="1"/>
  <c r="R28" i="9"/>
  <c r="N29" i="9" s="1"/>
  <c r="O28" i="10"/>
  <c r="R28" i="10"/>
  <c r="N29" i="10" s="1"/>
  <c r="G28" i="10"/>
  <c r="C29" i="10" s="1"/>
  <c r="D28" i="10"/>
  <c r="G20" i="4"/>
  <c r="C21" i="4" s="1"/>
  <c r="D20" i="4"/>
  <c r="O20" i="4"/>
  <c r="R20" i="4"/>
  <c r="N21" i="4" s="1"/>
  <c r="G29" i="10" l="1"/>
  <c r="C30" i="10" s="1"/>
  <c r="D29" i="10"/>
  <c r="O29" i="10"/>
  <c r="R29" i="10"/>
  <c r="N30" i="10" s="1"/>
  <c r="O29" i="9"/>
  <c r="R29" i="9"/>
  <c r="N30" i="9" s="1"/>
  <c r="D21" i="4"/>
  <c r="G21" i="4"/>
  <c r="C22" i="4" s="1"/>
  <c r="R21" i="4"/>
  <c r="N22" i="4" s="1"/>
  <c r="O21" i="4"/>
  <c r="R30" i="9" l="1"/>
  <c r="N31" i="9" s="1"/>
  <c r="O30" i="9"/>
  <c r="R30" i="10"/>
  <c r="N31" i="10" s="1"/>
  <c r="O30" i="10"/>
  <c r="G30" i="10"/>
  <c r="C31" i="10" s="1"/>
  <c r="D30" i="10"/>
  <c r="O22" i="4"/>
  <c r="R22" i="4"/>
  <c r="N23" i="4" s="1"/>
  <c r="G22" i="4"/>
  <c r="C23" i="4" s="1"/>
  <c r="D22" i="4"/>
  <c r="D31" i="10" l="1"/>
  <c r="G31" i="10"/>
  <c r="C32" i="10" s="1"/>
  <c r="R31" i="10"/>
  <c r="N32" i="10" s="1"/>
  <c r="O31" i="10"/>
  <c r="R31" i="9"/>
  <c r="N32" i="9" s="1"/>
  <c r="O31" i="9"/>
  <c r="D23" i="4"/>
  <c r="G23" i="4"/>
  <c r="C24" i="4" s="1"/>
  <c r="R23" i="4"/>
  <c r="N24" i="4" s="1"/>
  <c r="O23" i="4"/>
  <c r="R32" i="9" l="1"/>
  <c r="N33" i="9" s="1"/>
  <c r="O32" i="9"/>
  <c r="R32" i="10"/>
  <c r="N33" i="10" s="1"/>
  <c r="O32" i="10"/>
  <c r="D32" i="10"/>
  <c r="G32" i="10"/>
  <c r="C33" i="10" s="1"/>
  <c r="G24" i="4"/>
  <c r="C25" i="4" s="1"/>
  <c r="D24" i="4"/>
  <c r="O24" i="4"/>
  <c r="R24" i="4"/>
  <c r="N25" i="4" s="1"/>
  <c r="G33" i="10" l="1"/>
  <c r="C34" i="10" s="1"/>
  <c r="D33" i="10"/>
  <c r="R33" i="10"/>
  <c r="N34" i="10" s="1"/>
  <c r="O33" i="10"/>
  <c r="O33" i="9"/>
  <c r="R33" i="9"/>
  <c r="N34" i="9" s="1"/>
  <c r="D25" i="4"/>
  <c r="G25" i="4"/>
  <c r="C26" i="4" s="1"/>
  <c r="R25" i="4"/>
  <c r="N26" i="4" s="1"/>
  <c r="O25" i="4"/>
  <c r="O34" i="9" l="1"/>
  <c r="R34" i="9"/>
  <c r="N35" i="9" s="1"/>
  <c r="R34" i="10"/>
  <c r="N35" i="10" s="1"/>
  <c r="O34" i="10"/>
  <c r="G34" i="10"/>
  <c r="C35" i="10" s="1"/>
  <c r="D34" i="10"/>
  <c r="O26" i="4"/>
  <c r="R26" i="4"/>
  <c r="N27" i="4" s="1"/>
  <c r="G26" i="4"/>
  <c r="C27" i="4" s="1"/>
  <c r="D26" i="4"/>
  <c r="G35" i="10" l="1"/>
  <c r="C36" i="10" s="1"/>
  <c r="D35" i="10"/>
  <c r="R35" i="10"/>
  <c r="N36" i="10" s="1"/>
  <c r="O35" i="10"/>
  <c r="R35" i="9"/>
  <c r="N36" i="9" s="1"/>
  <c r="O35" i="9"/>
  <c r="D27" i="4"/>
  <c r="G27" i="4"/>
  <c r="C28" i="4" s="1"/>
  <c r="R27" i="4"/>
  <c r="N28" i="4" s="1"/>
  <c r="O27" i="4"/>
  <c r="R36" i="9" l="1"/>
  <c r="N37" i="9" s="1"/>
  <c r="O36" i="9"/>
  <c r="O36" i="10"/>
  <c r="R36" i="10"/>
  <c r="N37" i="10" s="1"/>
  <c r="D36" i="10"/>
  <c r="G36" i="10"/>
  <c r="C37" i="10" s="1"/>
  <c r="O28" i="4"/>
  <c r="R28" i="4"/>
  <c r="N29" i="4" s="1"/>
  <c r="G28" i="4"/>
  <c r="C29" i="4" s="1"/>
  <c r="D28" i="4"/>
  <c r="R37" i="10" l="1"/>
  <c r="N38" i="10" s="1"/>
  <c r="O37" i="10"/>
  <c r="D37" i="10"/>
  <c r="G37" i="10"/>
  <c r="C38" i="10" s="1"/>
  <c r="O37" i="9"/>
  <c r="R37" i="9"/>
  <c r="N38" i="9" s="1"/>
  <c r="D29" i="4"/>
  <c r="G29" i="4"/>
  <c r="C30" i="4" s="1"/>
  <c r="R29" i="4"/>
  <c r="N30" i="4" s="1"/>
  <c r="O29" i="4"/>
  <c r="O38" i="9" l="1"/>
  <c r="R38" i="9"/>
  <c r="N39" i="9" s="1"/>
  <c r="G38" i="10"/>
  <c r="C39" i="10" s="1"/>
  <c r="D38" i="10"/>
  <c r="R38" i="10"/>
  <c r="N39" i="10" s="1"/>
  <c r="O38" i="10"/>
  <c r="G30" i="4"/>
  <c r="C31" i="4" s="1"/>
  <c r="D30" i="4"/>
  <c r="O30" i="4"/>
  <c r="R30" i="4"/>
  <c r="N31" i="4" s="1"/>
  <c r="R39" i="9" l="1"/>
  <c r="N40" i="9" s="1"/>
  <c r="O39" i="9"/>
  <c r="O39" i="10"/>
  <c r="R39" i="10"/>
  <c r="N40" i="10" s="1"/>
  <c r="G39" i="10"/>
  <c r="C40" i="10" s="1"/>
  <c r="D39" i="10"/>
  <c r="R31" i="4"/>
  <c r="N32" i="4" s="1"/>
  <c r="O31" i="4"/>
  <c r="D31" i="4"/>
  <c r="G31" i="4"/>
  <c r="C32" i="4" s="1"/>
  <c r="G40" i="10" l="1"/>
  <c r="C41" i="10" s="1"/>
  <c r="D40" i="10"/>
  <c r="R40" i="10"/>
  <c r="N41" i="10" s="1"/>
  <c r="O40" i="10"/>
  <c r="O40" i="9"/>
  <c r="R40" i="9"/>
  <c r="N41" i="9" s="1"/>
  <c r="G32" i="4"/>
  <c r="C33" i="4" s="1"/>
  <c r="D32" i="4"/>
  <c r="O32" i="4"/>
  <c r="R32" i="4"/>
  <c r="N33" i="4" s="1"/>
  <c r="R41" i="9" l="1"/>
  <c r="N42" i="9" s="1"/>
  <c r="O41" i="9"/>
  <c r="O41" i="10"/>
  <c r="R41" i="10"/>
  <c r="N42" i="10" s="1"/>
  <c r="D41" i="10"/>
  <c r="G41" i="10"/>
  <c r="C42" i="10" s="1"/>
  <c r="D33" i="4"/>
  <c r="G33" i="4"/>
  <c r="C34" i="4" s="1"/>
  <c r="R33" i="4"/>
  <c r="N34" i="4" s="1"/>
  <c r="O33" i="4"/>
  <c r="G42" i="10" l="1"/>
  <c r="C43" i="10" s="1"/>
  <c r="D42" i="10"/>
  <c r="O42" i="10"/>
  <c r="R42" i="10"/>
  <c r="N43" i="10" s="1"/>
  <c r="O42" i="9"/>
  <c r="R42" i="9"/>
  <c r="N43" i="9" s="1"/>
  <c r="O34" i="4"/>
  <c r="R34" i="4"/>
  <c r="N35" i="4" s="1"/>
  <c r="G34" i="4"/>
  <c r="C35" i="4" s="1"/>
  <c r="D34" i="4"/>
  <c r="R43" i="9" l="1"/>
  <c r="N44" i="9" s="1"/>
  <c r="O43" i="9"/>
  <c r="R43" i="10"/>
  <c r="N44" i="10" s="1"/>
  <c r="O43" i="10"/>
  <c r="G43" i="10"/>
  <c r="C44" i="10" s="1"/>
  <c r="D43" i="10"/>
  <c r="D35" i="4"/>
  <c r="G35" i="4"/>
  <c r="C36" i="4" s="1"/>
  <c r="R35" i="4"/>
  <c r="N36" i="4" s="1"/>
  <c r="O35" i="4"/>
  <c r="D44" i="10" l="1"/>
  <c r="G44" i="10"/>
  <c r="C45" i="10" s="1"/>
  <c r="O44" i="10"/>
  <c r="R44" i="10"/>
  <c r="N45" i="10" s="1"/>
  <c r="R44" i="9"/>
  <c r="N45" i="9" s="1"/>
  <c r="O44" i="9"/>
  <c r="O36" i="4"/>
  <c r="R36" i="4"/>
  <c r="N37" i="4" s="1"/>
  <c r="G36" i="4"/>
  <c r="C37" i="4" s="1"/>
  <c r="D36" i="4"/>
  <c r="O45" i="9" l="1"/>
  <c r="R45" i="9"/>
  <c r="N46" i="9" s="1"/>
  <c r="O45" i="10"/>
  <c r="R45" i="10"/>
  <c r="N46" i="10" s="1"/>
  <c r="G45" i="10"/>
  <c r="C46" i="10" s="1"/>
  <c r="D45" i="10"/>
  <c r="D37" i="4"/>
  <c r="G37" i="4"/>
  <c r="C38" i="4" s="1"/>
  <c r="R37" i="4"/>
  <c r="N38" i="4" s="1"/>
  <c r="O37" i="4"/>
  <c r="G46" i="10" l="1"/>
  <c r="C47" i="10" s="1"/>
  <c r="D46" i="10"/>
  <c r="O46" i="10"/>
  <c r="R46" i="10"/>
  <c r="N47" i="10" s="1"/>
  <c r="O46" i="9"/>
  <c r="R46" i="9"/>
  <c r="N47" i="9" s="1"/>
  <c r="O38" i="4"/>
  <c r="R38" i="4"/>
  <c r="N39" i="4" s="1"/>
  <c r="G38" i="4"/>
  <c r="C39" i="4" s="1"/>
  <c r="D38" i="4"/>
  <c r="R47" i="9" l="1"/>
  <c r="N48" i="9" s="1"/>
  <c r="O47" i="9"/>
  <c r="O47" i="10"/>
  <c r="R47" i="10"/>
  <c r="N48" i="10" s="1"/>
  <c r="G47" i="10"/>
  <c r="C48" i="10" s="1"/>
  <c r="D47" i="10"/>
  <c r="R39" i="4"/>
  <c r="N40" i="4" s="1"/>
  <c r="O39" i="4"/>
  <c r="D39" i="4"/>
  <c r="G39" i="4"/>
  <c r="C40" i="4" s="1"/>
  <c r="D48" i="10" l="1"/>
  <c r="G48" i="10"/>
  <c r="C49" i="10" s="1"/>
  <c r="R48" i="10"/>
  <c r="N49" i="10" s="1"/>
  <c r="O48" i="10"/>
  <c r="R48" i="9"/>
  <c r="N49" i="9" s="1"/>
  <c r="O48" i="9"/>
  <c r="G40" i="4"/>
  <c r="C41" i="4" s="1"/>
  <c r="D40" i="4"/>
  <c r="O40" i="4"/>
  <c r="R40" i="4"/>
  <c r="N41" i="4" s="1"/>
  <c r="O49" i="9" l="1"/>
  <c r="R49" i="9"/>
  <c r="N50" i="9" s="1"/>
  <c r="O49" i="10"/>
  <c r="R49" i="10"/>
  <c r="N50" i="10" s="1"/>
  <c r="D49" i="10"/>
  <c r="G49" i="10"/>
  <c r="C50" i="10" s="1"/>
  <c r="R41" i="4"/>
  <c r="N42" i="4" s="1"/>
  <c r="O41" i="4"/>
  <c r="D41" i="4"/>
  <c r="G41" i="4"/>
  <c r="C42" i="4" s="1"/>
  <c r="R50" i="10" l="1"/>
  <c r="N51" i="10" s="1"/>
  <c r="O50" i="10"/>
  <c r="R50" i="9"/>
  <c r="N51" i="9" s="1"/>
  <c r="O50" i="9"/>
  <c r="G50" i="10"/>
  <c r="C51" i="10" s="1"/>
  <c r="D50" i="10"/>
  <c r="G42" i="4"/>
  <c r="C43" i="4" s="1"/>
  <c r="D42" i="4"/>
  <c r="O42" i="4"/>
  <c r="R42" i="4"/>
  <c r="N43" i="4" s="1"/>
  <c r="D51" i="10" l="1"/>
  <c r="G51" i="10"/>
  <c r="C52" i="10" s="1"/>
  <c r="R51" i="9"/>
  <c r="N52" i="9" s="1"/>
  <c r="O51" i="9"/>
  <c r="R51" i="10"/>
  <c r="N52" i="10" s="1"/>
  <c r="O51" i="10"/>
  <c r="O43" i="4"/>
  <c r="R43" i="4"/>
  <c r="N44" i="4" s="1"/>
  <c r="D43" i="4"/>
  <c r="G43" i="4"/>
  <c r="C44" i="4" s="1"/>
  <c r="O52" i="10" l="1"/>
  <c r="R52" i="10"/>
  <c r="N53" i="10" s="1"/>
  <c r="O52" i="9"/>
  <c r="R52" i="9"/>
  <c r="N53" i="9" s="1"/>
  <c r="G52" i="10"/>
  <c r="C53" i="10" s="1"/>
  <c r="D52" i="10"/>
  <c r="O44" i="4"/>
  <c r="R44" i="4"/>
  <c r="N45" i="4" s="1"/>
  <c r="G44" i="4"/>
  <c r="C45" i="4" s="1"/>
  <c r="D44" i="4"/>
  <c r="D53" i="10" l="1"/>
  <c r="G53" i="10"/>
  <c r="C54" i="10" s="1"/>
  <c r="O53" i="9"/>
  <c r="R53" i="9"/>
  <c r="N54" i="9" s="1"/>
  <c r="R53" i="10"/>
  <c r="N54" i="10" s="1"/>
  <c r="O53" i="10"/>
  <c r="D45" i="4"/>
  <c r="G45" i="4"/>
  <c r="C46" i="4" s="1"/>
  <c r="O45" i="4"/>
  <c r="R45" i="4"/>
  <c r="N46" i="4" s="1"/>
  <c r="R54" i="9" l="1"/>
  <c r="N55" i="9" s="1"/>
  <c r="O54" i="9"/>
  <c r="G54" i="10"/>
  <c r="C55" i="10" s="1"/>
  <c r="D54" i="10"/>
  <c r="O54" i="10"/>
  <c r="R54" i="10"/>
  <c r="N55" i="10" s="1"/>
  <c r="R46" i="4"/>
  <c r="N47" i="4" s="1"/>
  <c r="O46" i="4"/>
  <c r="G46" i="4"/>
  <c r="C47" i="4" s="1"/>
  <c r="D46" i="4"/>
  <c r="R55" i="10" l="1"/>
  <c r="N56" i="10" s="1"/>
  <c r="O55" i="10"/>
  <c r="D55" i="10"/>
  <c r="G55" i="10"/>
  <c r="C56" i="10" s="1"/>
  <c r="R55" i="9"/>
  <c r="N56" i="9" s="1"/>
  <c r="O55" i="9"/>
  <c r="D47" i="4"/>
  <c r="G47" i="4"/>
  <c r="C48" i="4" s="1"/>
  <c r="O47" i="4"/>
  <c r="R47" i="4"/>
  <c r="N48" i="4" s="1"/>
  <c r="R56" i="9" l="1"/>
  <c r="N57" i="9" s="1"/>
  <c r="O56" i="9"/>
  <c r="D56" i="10"/>
  <c r="G56" i="10"/>
  <c r="C57" i="10" s="1"/>
  <c r="O56" i="10"/>
  <c r="R56" i="10"/>
  <c r="N57" i="10" s="1"/>
  <c r="R48" i="4"/>
  <c r="N49" i="4" s="1"/>
  <c r="O48" i="4"/>
  <c r="G48" i="4"/>
  <c r="C49" i="4" s="1"/>
  <c r="D48" i="4"/>
  <c r="D57" i="10" l="1"/>
  <c r="G57" i="10"/>
  <c r="C58" i="10" s="1"/>
  <c r="O57" i="10"/>
  <c r="R57" i="10"/>
  <c r="N58" i="10" s="1"/>
  <c r="O57" i="9"/>
  <c r="R57" i="9"/>
  <c r="N58" i="9" s="1"/>
  <c r="D49" i="4"/>
  <c r="G49" i="4"/>
  <c r="C50" i="4" s="1"/>
  <c r="O49" i="4"/>
  <c r="R49" i="4"/>
  <c r="N50" i="4" s="1"/>
  <c r="R58" i="9" l="1"/>
  <c r="N59" i="9" s="1"/>
  <c r="O58" i="9"/>
  <c r="R58" i="10"/>
  <c r="N59" i="10" s="1"/>
  <c r="O58" i="10"/>
  <c r="G58" i="10"/>
  <c r="C59" i="10" s="1"/>
  <c r="D58" i="10"/>
  <c r="R50" i="4"/>
  <c r="N51" i="4" s="1"/>
  <c r="O50" i="4"/>
  <c r="G50" i="4"/>
  <c r="C51" i="4" s="1"/>
  <c r="D50" i="4"/>
  <c r="G59" i="10" l="1"/>
  <c r="C60" i="10" s="1"/>
  <c r="D59" i="10"/>
  <c r="O59" i="10"/>
  <c r="R59" i="10"/>
  <c r="N60" i="10" s="1"/>
  <c r="R59" i="9"/>
  <c r="N60" i="9" s="1"/>
  <c r="O59" i="9"/>
  <c r="D51" i="4"/>
  <c r="G51" i="4"/>
  <c r="C52" i="4" s="1"/>
  <c r="O51" i="4"/>
  <c r="R51" i="4"/>
  <c r="N52" i="4" s="1"/>
  <c r="R60" i="9" l="1"/>
  <c r="N61" i="9" s="1"/>
  <c r="O60" i="9"/>
  <c r="R60" i="10"/>
  <c r="N61" i="10" s="1"/>
  <c r="O60" i="10"/>
  <c r="D60" i="10"/>
  <c r="G60" i="10"/>
  <c r="C61" i="10" s="1"/>
  <c r="R52" i="4"/>
  <c r="N53" i="4" s="1"/>
  <c r="O52" i="4"/>
  <c r="G52" i="4"/>
  <c r="C53" i="4" s="1"/>
  <c r="D52" i="4"/>
  <c r="D61" i="10" l="1"/>
  <c r="G61" i="10"/>
  <c r="C62" i="10" s="1"/>
  <c r="R61" i="10"/>
  <c r="N62" i="10" s="1"/>
  <c r="O61" i="10"/>
  <c r="O61" i="9"/>
  <c r="R61" i="9"/>
  <c r="N62" i="9" s="1"/>
  <c r="D53" i="4"/>
  <c r="G53" i="4"/>
  <c r="C54" i="4" s="1"/>
  <c r="O53" i="4"/>
  <c r="R53" i="4"/>
  <c r="N54" i="4" s="1"/>
  <c r="R62" i="10" l="1"/>
  <c r="N63" i="10" s="1"/>
  <c r="O62" i="10"/>
  <c r="R62" i="9"/>
  <c r="N63" i="9" s="1"/>
  <c r="O62" i="9"/>
  <c r="G62" i="10"/>
  <c r="C63" i="10" s="1"/>
  <c r="D62" i="10"/>
  <c r="R54" i="4"/>
  <c r="N55" i="4" s="1"/>
  <c r="O54" i="4"/>
  <c r="G54" i="4"/>
  <c r="C55" i="4" s="1"/>
  <c r="D54" i="4"/>
  <c r="D63" i="10" l="1"/>
  <c r="G63" i="10"/>
  <c r="C64" i="10" s="1"/>
  <c r="R63" i="9"/>
  <c r="N64" i="9" s="1"/>
  <c r="O63" i="9"/>
  <c r="O63" i="10"/>
  <c r="R63" i="10"/>
  <c r="N64" i="10" s="1"/>
  <c r="D55" i="4"/>
  <c r="G55" i="4"/>
  <c r="C56" i="4" s="1"/>
  <c r="O55" i="4"/>
  <c r="R55" i="4"/>
  <c r="N56" i="4" s="1"/>
  <c r="O64" i="10" l="1"/>
  <c r="R64" i="10"/>
  <c r="N65" i="10" s="1"/>
  <c r="D64" i="10"/>
  <c r="G64" i="10"/>
  <c r="C65" i="10" s="1"/>
  <c r="R64" i="9"/>
  <c r="N65" i="9" s="1"/>
  <c r="O64" i="9"/>
  <c r="R56" i="4"/>
  <c r="N57" i="4" s="1"/>
  <c r="O56" i="4"/>
  <c r="G56" i="4"/>
  <c r="C57" i="4" s="1"/>
  <c r="D56" i="4"/>
  <c r="R65" i="9" l="1"/>
  <c r="N66" i="9" s="1"/>
  <c r="O65" i="9"/>
  <c r="D65" i="10"/>
  <c r="G65" i="10"/>
  <c r="C66" i="10" s="1"/>
  <c r="R65" i="10"/>
  <c r="N66" i="10" s="1"/>
  <c r="O65" i="10"/>
  <c r="D57" i="4"/>
  <c r="G57" i="4"/>
  <c r="C58" i="4" s="1"/>
  <c r="O57" i="4"/>
  <c r="R57" i="4"/>
  <c r="N58" i="4" s="1"/>
  <c r="O66" i="10" l="1"/>
  <c r="R66" i="10"/>
  <c r="N67" i="10" s="1"/>
  <c r="G66" i="10"/>
  <c r="C67" i="10" s="1"/>
  <c r="D66" i="10"/>
  <c r="O66" i="9"/>
  <c r="R66" i="9"/>
  <c r="N67" i="9" s="1"/>
  <c r="G58" i="4"/>
  <c r="C59" i="4" s="1"/>
  <c r="D58" i="4"/>
  <c r="R58" i="4"/>
  <c r="N59" i="4" s="1"/>
  <c r="O58" i="4"/>
  <c r="R67" i="9" l="1"/>
  <c r="N68" i="9" s="1"/>
  <c r="O67" i="9"/>
  <c r="G67" i="10"/>
  <c r="C68" i="10" s="1"/>
  <c r="D67" i="10"/>
  <c r="R67" i="10"/>
  <c r="N68" i="10" s="1"/>
  <c r="O67" i="10"/>
  <c r="O59" i="4"/>
  <c r="R59" i="4"/>
  <c r="N60" i="4" s="1"/>
  <c r="D59" i="4"/>
  <c r="G59" i="4"/>
  <c r="C60" i="4" s="1"/>
  <c r="R68" i="10" l="1"/>
  <c r="N69" i="10" s="1"/>
  <c r="O68" i="10"/>
  <c r="D68" i="10"/>
  <c r="G68" i="10"/>
  <c r="C69" i="10" s="1"/>
  <c r="R68" i="9"/>
  <c r="N69" i="9" s="1"/>
  <c r="O68" i="9"/>
  <c r="G60" i="4"/>
  <c r="C61" i="4" s="1"/>
  <c r="D60" i="4"/>
  <c r="R60" i="4"/>
  <c r="N61" i="4" s="1"/>
  <c r="O60" i="4"/>
  <c r="R69" i="9" l="1"/>
  <c r="N70" i="9" s="1"/>
  <c r="O69" i="9"/>
  <c r="G69" i="10"/>
  <c r="C70" i="10" s="1"/>
  <c r="D69" i="10"/>
  <c r="R69" i="10"/>
  <c r="N70" i="10" s="1"/>
  <c r="O69" i="10"/>
  <c r="O61" i="4"/>
  <c r="R61" i="4"/>
  <c r="N62" i="4" s="1"/>
  <c r="D61" i="4"/>
  <c r="G61" i="4"/>
  <c r="C62" i="4" s="1"/>
  <c r="R70" i="10" l="1"/>
  <c r="N71" i="10" s="1"/>
  <c r="O70" i="10"/>
  <c r="G70" i="10"/>
  <c r="C71" i="10" s="1"/>
  <c r="D70" i="10"/>
  <c r="O70" i="9"/>
  <c r="R70" i="9"/>
  <c r="N71" i="9" s="1"/>
  <c r="G62" i="4"/>
  <c r="C63" i="4" s="1"/>
  <c r="D62" i="4"/>
  <c r="R62" i="4"/>
  <c r="N63" i="4" s="1"/>
  <c r="O62" i="4"/>
  <c r="R71" i="9" l="1"/>
  <c r="N72" i="9" s="1"/>
  <c r="O71" i="9"/>
  <c r="G71" i="10"/>
  <c r="C72" i="10" s="1"/>
  <c r="D71" i="10"/>
  <c r="O71" i="10"/>
  <c r="R71" i="10"/>
  <c r="N72" i="10" s="1"/>
  <c r="O63" i="4"/>
  <c r="R63" i="4"/>
  <c r="N64" i="4" s="1"/>
  <c r="D63" i="4"/>
  <c r="G63" i="4"/>
  <c r="C64" i="4" s="1"/>
  <c r="R72" i="10" l="1"/>
  <c r="N73" i="10" s="1"/>
  <c r="O72" i="10"/>
  <c r="D72" i="10"/>
  <c r="G72" i="10"/>
  <c r="C73" i="10" s="1"/>
  <c r="R72" i="9"/>
  <c r="N73" i="9" s="1"/>
  <c r="O72" i="9"/>
  <c r="G64" i="4"/>
  <c r="C65" i="4" s="1"/>
  <c r="D64" i="4"/>
  <c r="R64" i="4"/>
  <c r="N65" i="4" s="1"/>
  <c r="O64" i="4"/>
  <c r="O73" i="9" l="1"/>
  <c r="R73" i="9"/>
  <c r="N74" i="9" s="1"/>
  <c r="D73" i="10"/>
  <c r="G73" i="10"/>
  <c r="C74" i="10" s="1"/>
  <c r="O73" i="10"/>
  <c r="R73" i="10"/>
  <c r="N74" i="10" s="1"/>
  <c r="R65" i="4"/>
  <c r="N66" i="4" s="1"/>
  <c r="O65" i="4"/>
  <c r="D65" i="4"/>
  <c r="G65" i="4"/>
  <c r="C66" i="4" s="1"/>
  <c r="O74" i="10" l="1"/>
  <c r="R74" i="10"/>
  <c r="N75" i="10" s="1"/>
  <c r="G74" i="10"/>
  <c r="C75" i="10" s="1"/>
  <c r="D74" i="10"/>
  <c r="R74" i="9"/>
  <c r="N75" i="9" s="1"/>
  <c r="O74" i="9"/>
  <c r="G66" i="4"/>
  <c r="C67" i="4" s="1"/>
  <c r="D66" i="4"/>
  <c r="O66" i="4"/>
  <c r="R66" i="4"/>
  <c r="N67" i="4" s="1"/>
  <c r="O75" i="9" l="1"/>
  <c r="R75" i="9"/>
  <c r="N76" i="9" s="1"/>
  <c r="O75" i="10"/>
  <c r="R75" i="10"/>
  <c r="N76" i="10" s="1"/>
  <c r="D75" i="10"/>
  <c r="G75" i="10"/>
  <c r="C76" i="10" s="1"/>
  <c r="O67" i="4"/>
  <c r="R67" i="4"/>
  <c r="N68" i="4" s="1"/>
  <c r="D67" i="4"/>
  <c r="G67" i="4"/>
  <c r="C68" i="4" s="1"/>
  <c r="G76" i="10" l="1"/>
  <c r="C77" i="10" s="1"/>
  <c r="D76" i="10"/>
  <c r="O76" i="10"/>
  <c r="R76" i="10"/>
  <c r="N77" i="10" s="1"/>
  <c r="O76" i="9"/>
  <c r="R76" i="9"/>
  <c r="N77" i="9" s="1"/>
  <c r="O68" i="4"/>
  <c r="R68" i="4"/>
  <c r="N69" i="4" s="1"/>
  <c r="G68" i="4"/>
  <c r="C69" i="4" s="1"/>
  <c r="D68" i="4"/>
  <c r="R77" i="9" l="1"/>
  <c r="N78" i="9" s="1"/>
  <c r="O77" i="9"/>
  <c r="R77" i="10"/>
  <c r="N78" i="10" s="1"/>
  <c r="O77" i="10"/>
  <c r="G77" i="10"/>
  <c r="C78" i="10" s="1"/>
  <c r="D77" i="10"/>
  <c r="D69" i="4"/>
  <c r="G69" i="4"/>
  <c r="C70" i="4" s="1"/>
  <c r="O69" i="4"/>
  <c r="R69" i="4"/>
  <c r="N70" i="4" s="1"/>
  <c r="G78" i="10" l="1"/>
  <c r="C79" i="10" s="1"/>
  <c r="D78" i="10"/>
  <c r="R78" i="10"/>
  <c r="N79" i="10" s="1"/>
  <c r="O78" i="10"/>
  <c r="O78" i="9"/>
  <c r="R78" i="9"/>
  <c r="N79" i="9" s="1"/>
  <c r="D70" i="4"/>
  <c r="G70" i="4"/>
  <c r="C71" i="4" s="1"/>
  <c r="O70" i="4"/>
  <c r="R70" i="4"/>
  <c r="N71" i="4" s="1"/>
  <c r="R79" i="9" l="1"/>
  <c r="N80" i="9" s="1"/>
  <c r="O79" i="9"/>
  <c r="R79" i="10"/>
  <c r="N80" i="10" s="1"/>
  <c r="O79" i="10"/>
  <c r="G79" i="10"/>
  <c r="C80" i="10" s="1"/>
  <c r="D79" i="10"/>
  <c r="O71" i="4"/>
  <c r="R71" i="4"/>
  <c r="N72" i="4" s="1"/>
  <c r="D71" i="4"/>
  <c r="G71" i="4"/>
  <c r="C72" i="4" s="1"/>
  <c r="G80" i="10" l="1"/>
  <c r="C81" i="10" s="1"/>
  <c r="D80" i="10"/>
  <c r="R80" i="10"/>
  <c r="N81" i="10" s="1"/>
  <c r="O80" i="10"/>
  <c r="R80" i="9"/>
  <c r="N81" i="9" s="1"/>
  <c r="O80" i="9"/>
  <c r="D72" i="4"/>
  <c r="G72" i="4"/>
  <c r="C73" i="4" s="1"/>
  <c r="O72" i="4"/>
  <c r="R72" i="4"/>
  <c r="N73" i="4" s="1"/>
  <c r="O81" i="9" l="1"/>
  <c r="R81" i="9"/>
  <c r="N82" i="9" s="1"/>
  <c r="O81" i="10"/>
  <c r="R81" i="10"/>
  <c r="N82" i="10" s="1"/>
  <c r="D81" i="10"/>
  <c r="G81" i="10"/>
  <c r="C82" i="10" s="1"/>
  <c r="D73" i="4"/>
  <c r="G73" i="4"/>
  <c r="C74" i="4" s="1"/>
  <c r="R73" i="4"/>
  <c r="N74" i="4" s="1"/>
  <c r="O73" i="4"/>
  <c r="G82" i="10" l="1"/>
  <c r="C83" i="10" s="1"/>
  <c r="D82" i="10"/>
  <c r="R82" i="10"/>
  <c r="N83" i="10" s="1"/>
  <c r="O82" i="10"/>
  <c r="R82" i="9"/>
  <c r="N83" i="9" s="1"/>
  <c r="O82" i="9"/>
  <c r="O74" i="4"/>
  <c r="R74" i="4"/>
  <c r="N75" i="4" s="1"/>
  <c r="D74" i="4"/>
  <c r="G74" i="4"/>
  <c r="C75" i="4" s="1"/>
  <c r="R83" i="9" l="1"/>
  <c r="N84" i="9" s="1"/>
  <c r="O83" i="9"/>
  <c r="R83" i="10"/>
  <c r="N84" i="10" s="1"/>
  <c r="O83" i="10"/>
  <c r="G83" i="10"/>
  <c r="C84" i="10" s="1"/>
  <c r="D83" i="10"/>
  <c r="R75" i="4"/>
  <c r="N76" i="4" s="1"/>
  <c r="O75" i="4"/>
  <c r="D75" i="4"/>
  <c r="G75" i="4"/>
  <c r="C76" i="4" s="1"/>
  <c r="G84" i="10" l="1"/>
  <c r="C85" i="10" s="1"/>
  <c r="D84" i="10"/>
  <c r="R84" i="10"/>
  <c r="N85" i="10" s="1"/>
  <c r="O84" i="10"/>
  <c r="O84" i="9"/>
  <c r="R84" i="9"/>
  <c r="N85" i="9" s="1"/>
  <c r="D76" i="4"/>
  <c r="G76" i="4"/>
  <c r="C77" i="4" s="1"/>
  <c r="O76" i="4"/>
  <c r="R76" i="4"/>
  <c r="N77" i="4" s="1"/>
  <c r="O85" i="9" l="1"/>
  <c r="R85" i="9"/>
  <c r="N86" i="9" s="1"/>
  <c r="O85" i="10"/>
  <c r="R85" i="10"/>
  <c r="N86" i="10" s="1"/>
  <c r="D85" i="10"/>
  <c r="G85" i="10"/>
  <c r="C86" i="10" s="1"/>
  <c r="R77" i="4"/>
  <c r="N78" i="4" s="1"/>
  <c r="O77" i="4"/>
  <c r="D77" i="4"/>
  <c r="G77" i="4"/>
  <c r="C78" i="4" s="1"/>
  <c r="G86" i="10" l="1"/>
  <c r="C87" i="10" s="1"/>
  <c r="D86" i="10"/>
  <c r="R86" i="9"/>
  <c r="N87" i="9" s="1"/>
  <c r="O86" i="9"/>
  <c r="R86" i="10"/>
  <c r="N87" i="10" s="1"/>
  <c r="O86" i="10"/>
  <c r="G78" i="4"/>
  <c r="C79" i="4" s="1"/>
  <c r="D78" i="4"/>
  <c r="O78" i="4"/>
  <c r="R78" i="4"/>
  <c r="N79" i="4" s="1"/>
  <c r="R87" i="9" l="1"/>
  <c r="N88" i="9" s="1"/>
  <c r="O87" i="9"/>
  <c r="R87" i="10"/>
  <c r="N88" i="10" s="1"/>
  <c r="O87" i="10"/>
  <c r="D87" i="10"/>
  <c r="G87" i="10"/>
  <c r="C88" i="10" s="1"/>
  <c r="R79" i="4"/>
  <c r="N80" i="4" s="1"/>
  <c r="O79" i="4"/>
  <c r="G79" i="4"/>
  <c r="C80" i="4" s="1"/>
  <c r="D79" i="4"/>
  <c r="R88" i="10" l="1"/>
  <c r="N89" i="10" s="1"/>
  <c r="O88" i="10"/>
  <c r="G88" i="10"/>
  <c r="C89" i="10" s="1"/>
  <c r="D88" i="10"/>
  <c r="O88" i="9"/>
  <c r="R88" i="9"/>
  <c r="N89" i="9" s="1"/>
  <c r="G80" i="4"/>
  <c r="C81" i="4" s="1"/>
  <c r="D80" i="4"/>
  <c r="R80" i="4"/>
  <c r="N81" i="4" s="1"/>
  <c r="O80" i="4"/>
  <c r="O89" i="9" l="1"/>
  <c r="R89" i="9"/>
  <c r="N90" i="9" s="1"/>
  <c r="D89" i="10"/>
  <c r="G89" i="10"/>
  <c r="C90" i="10" s="1"/>
  <c r="R89" i="10"/>
  <c r="N90" i="10" s="1"/>
  <c r="O89" i="10"/>
  <c r="R81" i="4"/>
  <c r="N82" i="4" s="1"/>
  <c r="O81" i="4"/>
  <c r="D81" i="4"/>
  <c r="G81" i="4"/>
  <c r="C82" i="4" s="1"/>
  <c r="R90" i="10" l="1"/>
  <c r="N91" i="10" s="1"/>
  <c r="O90" i="10"/>
  <c r="G90" i="10"/>
  <c r="C91" i="10" s="1"/>
  <c r="D90" i="10"/>
  <c r="R90" i="9"/>
  <c r="N91" i="9" s="1"/>
  <c r="O90" i="9"/>
  <c r="G82" i="4"/>
  <c r="C83" i="4" s="1"/>
  <c r="D82" i="4"/>
  <c r="O82" i="4"/>
  <c r="R82" i="4"/>
  <c r="N83" i="4" s="1"/>
  <c r="R91" i="9" l="1"/>
  <c r="N92" i="9" s="1"/>
  <c r="O91" i="9"/>
  <c r="G91" i="10"/>
  <c r="C92" i="10" s="1"/>
  <c r="D91" i="10"/>
  <c r="R91" i="10"/>
  <c r="N92" i="10" s="1"/>
  <c r="O91" i="10"/>
  <c r="R83" i="4"/>
  <c r="N84" i="4" s="1"/>
  <c r="O83" i="4"/>
  <c r="G83" i="4"/>
  <c r="C84" i="4" s="1"/>
  <c r="D83" i="4"/>
  <c r="R92" i="10" l="1"/>
  <c r="N93" i="10" s="1"/>
  <c r="O92" i="10"/>
  <c r="G92" i="10"/>
  <c r="C93" i="10" s="1"/>
  <c r="D92" i="10"/>
  <c r="O92" i="9"/>
  <c r="R92" i="9"/>
  <c r="N93" i="9" s="1"/>
  <c r="G84" i="4"/>
  <c r="C85" i="4" s="1"/>
  <c r="D84" i="4"/>
  <c r="R84" i="4"/>
  <c r="N85" i="4" s="1"/>
  <c r="O84" i="4"/>
  <c r="O93" i="9" l="1"/>
  <c r="R93" i="9"/>
  <c r="N94" i="9" s="1"/>
  <c r="D93" i="10"/>
  <c r="G93" i="10"/>
  <c r="C94" i="10" s="1"/>
  <c r="R93" i="10"/>
  <c r="N94" i="10" s="1"/>
  <c r="O93" i="10"/>
  <c r="R85" i="4"/>
  <c r="N86" i="4" s="1"/>
  <c r="O85" i="4"/>
  <c r="D85" i="4"/>
  <c r="G85" i="4"/>
  <c r="C86" i="4" s="1"/>
  <c r="G94" i="10" l="1"/>
  <c r="C95" i="10" s="1"/>
  <c r="D94" i="10"/>
  <c r="R94" i="9"/>
  <c r="N95" i="9" s="1"/>
  <c r="O94" i="9"/>
  <c r="O94" i="10"/>
  <c r="R94" i="10"/>
  <c r="N95" i="10" s="1"/>
  <c r="G86" i="4"/>
  <c r="C87" i="4" s="1"/>
  <c r="D86" i="4"/>
  <c r="O86" i="4"/>
  <c r="R86" i="4"/>
  <c r="N87" i="4" s="1"/>
  <c r="R95" i="10" l="1"/>
  <c r="N96" i="10" s="1"/>
  <c r="O95" i="10"/>
  <c r="R95" i="9"/>
  <c r="N96" i="9" s="1"/>
  <c r="O95" i="9"/>
  <c r="G95" i="10"/>
  <c r="C96" i="10" s="1"/>
  <c r="D95" i="10"/>
  <c r="R87" i="4"/>
  <c r="N88" i="4" s="1"/>
  <c r="O87" i="4"/>
  <c r="G87" i="4"/>
  <c r="C88" i="4" s="1"/>
  <c r="D87" i="4"/>
  <c r="D96" i="10" l="1"/>
  <c r="G96" i="10"/>
  <c r="C97" i="10" s="1"/>
  <c r="O96" i="9"/>
  <c r="R96" i="9"/>
  <c r="N97" i="9" s="1"/>
  <c r="R96" i="10"/>
  <c r="N97" i="10" s="1"/>
  <c r="O96" i="10"/>
  <c r="G88" i="4"/>
  <c r="C89" i="4" s="1"/>
  <c r="D88" i="4"/>
  <c r="R88" i="4"/>
  <c r="N89" i="4" s="1"/>
  <c r="O88" i="4"/>
  <c r="O97" i="10" l="1"/>
  <c r="R97" i="10"/>
  <c r="N98" i="10" s="1"/>
  <c r="O97" i="9"/>
  <c r="R97" i="9"/>
  <c r="N98" i="9" s="1"/>
  <c r="D97" i="10"/>
  <c r="G97" i="10"/>
  <c r="C98" i="10" s="1"/>
  <c r="O89" i="4"/>
  <c r="R89" i="4"/>
  <c r="N90" i="4" s="1"/>
  <c r="G89" i="4"/>
  <c r="C90" i="4" s="1"/>
  <c r="D89" i="4"/>
  <c r="G98" i="10" l="1"/>
  <c r="C99" i="10" s="1"/>
  <c r="D98" i="10"/>
  <c r="R98" i="10"/>
  <c r="N99" i="10" s="1"/>
  <c r="O98" i="10"/>
  <c r="O98" i="9"/>
  <c r="R98" i="9"/>
  <c r="N99" i="9" s="1"/>
  <c r="G90" i="4"/>
  <c r="C91" i="4" s="1"/>
  <c r="D90" i="4"/>
  <c r="R90" i="4"/>
  <c r="N91" i="4" s="1"/>
  <c r="O90" i="4"/>
  <c r="O99" i="9" l="1"/>
  <c r="R99" i="9"/>
  <c r="N100" i="9" s="1"/>
  <c r="R99" i="10"/>
  <c r="N100" i="10" s="1"/>
  <c r="O99" i="10"/>
  <c r="D99" i="10"/>
  <c r="G99" i="10"/>
  <c r="C100" i="10" s="1"/>
  <c r="R91" i="4"/>
  <c r="N92" i="4" s="1"/>
  <c r="O91" i="4"/>
  <c r="D91" i="4"/>
  <c r="G91" i="4"/>
  <c r="C92" i="4" s="1"/>
  <c r="D100" i="10" l="1"/>
  <c r="G100" i="10"/>
  <c r="C101" i="10" s="1"/>
  <c r="O100" i="10"/>
  <c r="R100" i="10"/>
  <c r="N101" i="10" s="1"/>
  <c r="O100" i="9"/>
  <c r="R100" i="9"/>
  <c r="N101" i="9" s="1"/>
  <c r="G92" i="4"/>
  <c r="C93" i="4" s="1"/>
  <c r="D92" i="4"/>
  <c r="R92" i="4"/>
  <c r="N93" i="4" s="1"/>
  <c r="O92" i="4"/>
  <c r="R101" i="9" l="1"/>
  <c r="N102" i="9" s="1"/>
  <c r="O101" i="9"/>
  <c r="R101" i="10"/>
  <c r="N102" i="10" s="1"/>
  <c r="O101" i="10"/>
  <c r="D101" i="10"/>
  <c r="G101" i="10"/>
  <c r="C102" i="10" s="1"/>
  <c r="R93" i="4"/>
  <c r="N94" i="4" s="1"/>
  <c r="O93" i="4"/>
  <c r="D93" i="4"/>
  <c r="G93" i="4"/>
  <c r="C94" i="4" s="1"/>
  <c r="G102" i="10" l="1"/>
  <c r="C103" i="10" s="1"/>
  <c r="D102" i="10"/>
  <c r="R102" i="10"/>
  <c r="N103" i="10" s="1"/>
  <c r="O102" i="10"/>
  <c r="O102" i="9"/>
  <c r="R102" i="9"/>
  <c r="N103" i="9" s="1"/>
  <c r="G94" i="4"/>
  <c r="C95" i="4" s="1"/>
  <c r="D94" i="4"/>
  <c r="O94" i="4"/>
  <c r="R94" i="4"/>
  <c r="N95" i="4" s="1"/>
  <c r="O103" i="9" l="1"/>
  <c r="R103" i="9"/>
  <c r="N104" i="9" s="1"/>
  <c r="O103" i="10"/>
  <c r="R103" i="10"/>
  <c r="N104" i="10" s="1"/>
  <c r="D103" i="10"/>
  <c r="G103" i="10"/>
  <c r="C104" i="10" s="1"/>
  <c r="R95" i="4"/>
  <c r="N96" i="4" s="1"/>
  <c r="O95" i="4"/>
  <c r="G95" i="4"/>
  <c r="C96" i="4" s="1"/>
  <c r="D95" i="4"/>
  <c r="G104" i="10" l="1"/>
  <c r="C105" i="10" s="1"/>
  <c r="D104" i="10"/>
  <c r="O104" i="10"/>
  <c r="R104" i="10"/>
  <c r="N105" i="10" s="1"/>
  <c r="R104" i="9"/>
  <c r="N105" i="9" s="1"/>
  <c r="O104" i="9"/>
  <c r="G96" i="4"/>
  <c r="C97" i="4" s="1"/>
  <c r="D96" i="4"/>
  <c r="R96" i="4"/>
  <c r="N97" i="4" s="1"/>
  <c r="O96" i="4"/>
  <c r="R105" i="9" l="1"/>
  <c r="N106" i="9" s="1"/>
  <c r="O105" i="9"/>
  <c r="O105" i="10"/>
  <c r="R105" i="10"/>
  <c r="N106" i="10" s="1"/>
  <c r="D105" i="10"/>
  <c r="G105" i="10"/>
  <c r="C106" i="10" s="1"/>
  <c r="R97" i="4"/>
  <c r="N98" i="4" s="1"/>
  <c r="O97" i="4"/>
  <c r="D97" i="4"/>
  <c r="G97" i="4"/>
  <c r="C98" i="4" s="1"/>
  <c r="R106" i="10" l="1"/>
  <c r="N107" i="10" s="1"/>
  <c r="O106" i="10"/>
  <c r="G106" i="10"/>
  <c r="C107" i="10" s="1"/>
  <c r="D106" i="10"/>
  <c r="R106" i="9"/>
  <c r="N107" i="9" s="1"/>
  <c r="O106" i="9"/>
  <c r="G98" i="4"/>
  <c r="C99" i="4" s="1"/>
  <c r="D98" i="4"/>
  <c r="O98" i="4"/>
  <c r="R98" i="4"/>
  <c r="N99" i="4" s="1"/>
  <c r="G107" i="10" l="1"/>
  <c r="C108" i="10" s="1"/>
  <c r="D107" i="10"/>
  <c r="O107" i="9"/>
  <c r="R107" i="9"/>
  <c r="N108" i="9" s="1"/>
  <c r="O107" i="10"/>
  <c r="R107" i="10"/>
  <c r="N108" i="10" s="1"/>
  <c r="R99" i="4"/>
  <c r="N100" i="4" s="1"/>
  <c r="O99" i="4"/>
  <c r="G99" i="4"/>
  <c r="C100" i="4" s="1"/>
  <c r="D99" i="4"/>
  <c r="R108" i="9" l="1"/>
  <c r="N109" i="9" s="1"/>
  <c r="O108" i="9"/>
  <c r="O108" i="10"/>
  <c r="R108" i="10"/>
  <c r="N109" i="10" s="1"/>
  <c r="D108" i="10"/>
  <c r="G108" i="10"/>
  <c r="C109" i="10" s="1"/>
  <c r="G100" i="4"/>
  <c r="C101" i="4" s="1"/>
  <c r="D100" i="4"/>
  <c r="R100" i="4"/>
  <c r="N101" i="4" s="1"/>
  <c r="O100" i="4"/>
  <c r="R109" i="10" l="1"/>
  <c r="N110" i="10" s="1"/>
  <c r="O109" i="10"/>
  <c r="D109" i="10"/>
  <c r="G109" i="10"/>
  <c r="C110" i="10" s="1"/>
  <c r="R109" i="9"/>
  <c r="N110" i="9" s="1"/>
  <c r="O109" i="9"/>
  <c r="R101" i="4"/>
  <c r="N102" i="4" s="1"/>
  <c r="O101" i="4"/>
  <c r="D101" i="4"/>
  <c r="G101" i="4"/>
  <c r="C102" i="4" s="1"/>
  <c r="G110" i="10" l="1"/>
  <c r="C111" i="10" s="1"/>
  <c r="D110" i="10"/>
  <c r="O110" i="9"/>
  <c r="R110" i="9"/>
  <c r="N111" i="9" s="1"/>
  <c r="O110" i="10"/>
  <c r="R110" i="10"/>
  <c r="N111" i="10" s="1"/>
  <c r="G102" i="4"/>
  <c r="C103" i="4" s="1"/>
  <c r="D102" i="4"/>
  <c r="O102" i="4"/>
  <c r="R102" i="4"/>
  <c r="N103" i="4" s="1"/>
  <c r="R111" i="10" l="1"/>
  <c r="N112" i="10" s="1"/>
  <c r="O111" i="10"/>
  <c r="R111" i="9"/>
  <c r="N112" i="9" s="1"/>
  <c r="O111" i="9"/>
  <c r="G111" i="10"/>
  <c r="C112" i="10" s="1"/>
  <c r="D111" i="10"/>
  <c r="R103" i="4"/>
  <c r="N104" i="4" s="1"/>
  <c r="O103" i="4"/>
  <c r="G103" i="4"/>
  <c r="C104" i="4" s="1"/>
  <c r="D103" i="4"/>
  <c r="G112" i="10" l="1"/>
  <c r="C113" i="10" s="1"/>
  <c r="D112" i="10"/>
  <c r="R112" i="9"/>
  <c r="N113" i="9" s="1"/>
  <c r="O112" i="9"/>
  <c r="O112" i="10"/>
  <c r="R112" i="10"/>
  <c r="N113" i="10" s="1"/>
  <c r="G104" i="4"/>
  <c r="C105" i="4" s="1"/>
  <c r="D104" i="4"/>
  <c r="R104" i="4"/>
  <c r="N105" i="4" s="1"/>
  <c r="O104" i="4"/>
  <c r="R113" i="10" l="1"/>
  <c r="N114" i="10" s="1"/>
  <c r="O113" i="10"/>
  <c r="R113" i="9"/>
  <c r="N114" i="9" s="1"/>
  <c r="O113" i="9"/>
  <c r="D113" i="10"/>
  <c r="G113" i="10"/>
  <c r="C114" i="10" s="1"/>
  <c r="O105" i="4"/>
  <c r="R105" i="4"/>
  <c r="N106" i="4" s="1"/>
  <c r="G105" i="4"/>
  <c r="C106" i="4" s="1"/>
  <c r="D105" i="4"/>
  <c r="G114" i="10" l="1"/>
  <c r="C115" i="10" s="1"/>
  <c r="D114" i="10"/>
  <c r="R114" i="9"/>
  <c r="N115" i="9" s="1"/>
  <c r="O114" i="9"/>
  <c r="O114" i="10"/>
  <c r="R114" i="10"/>
  <c r="N115" i="10" s="1"/>
  <c r="G106" i="4"/>
  <c r="C107" i="4" s="1"/>
  <c r="D106" i="4"/>
  <c r="R106" i="4"/>
  <c r="N107" i="4" s="1"/>
  <c r="O106" i="4"/>
  <c r="R115" i="10" l="1"/>
  <c r="N116" i="10" s="1"/>
  <c r="O115" i="10"/>
  <c r="O115" i="9"/>
  <c r="R115" i="9"/>
  <c r="N116" i="9" s="1"/>
  <c r="G115" i="10"/>
  <c r="C116" i="10" s="1"/>
  <c r="D115" i="10"/>
  <c r="R107" i="4"/>
  <c r="N108" i="4" s="1"/>
  <c r="O107" i="4"/>
  <c r="D107" i="4"/>
  <c r="G107" i="4"/>
  <c r="C108" i="4" s="1"/>
  <c r="R116" i="9" l="1"/>
  <c r="N117" i="9" s="1"/>
  <c r="O116" i="9"/>
  <c r="G116" i="10"/>
  <c r="C117" i="10" s="1"/>
  <c r="D116" i="10"/>
  <c r="R116" i="10"/>
  <c r="N117" i="10" s="1"/>
  <c r="O116" i="10"/>
  <c r="G108" i="4"/>
  <c r="C109" i="4" s="1"/>
  <c r="D108" i="4"/>
  <c r="R108" i="4"/>
  <c r="N109" i="4" s="1"/>
  <c r="O108" i="4"/>
  <c r="D117" i="10" l="1"/>
  <c r="G117" i="10"/>
  <c r="C118" i="10" s="1"/>
  <c r="R117" i="9"/>
  <c r="N118" i="9" s="1"/>
  <c r="O117" i="9"/>
  <c r="O117" i="10"/>
  <c r="R117" i="10"/>
  <c r="N118" i="10" s="1"/>
  <c r="R109" i="4"/>
  <c r="N110" i="4" s="1"/>
  <c r="O109" i="4"/>
  <c r="D109" i="4"/>
  <c r="G109" i="4"/>
  <c r="C110" i="4" s="1"/>
  <c r="G118" i="10" l="1"/>
  <c r="C119" i="10" s="1"/>
  <c r="D118" i="10"/>
  <c r="R118" i="10"/>
  <c r="N119" i="10" s="1"/>
  <c r="O118" i="10"/>
  <c r="O118" i="9"/>
  <c r="R118" i="9"/>
  <c r="N119" i="9" s="1"/>
  <c r="G110" i="4"/>
  <c r="C111" i="4" s="1"/>
  <c r="D110" i="4"/>
  <c r="O110" i="4"/>
  <c r="R110" i="4"/>
  <c r="N111" i="4" s="1"/>
  <c r="R119" i="9" l="1"/>
  <c r="N120" i="9" s="1"/>
  <c r="O119" i="9"/>
  <c r="R119" i="10"/>
  <c r="N120" i="10" s="1"/>
  <c r="O119" i="10"/>
  <c r="G119" i="10"/>
  <c r="C120" i="10" s="1"/>
  <c r="D119" i="10"/>
  <c r="O111" i="4"/>
  <c r="R111" i="4"/>
  <c r="N112" i="4" s="1"/>
  <c r="G111" i="4"/>
  <c r="C112" i="4" s="1"/>
  <c r="D111" i="4"/>
  <c r="G120" i="10" l="1"/>
  <c r="C121" i="10" s="1"/>
  <c r="D120" i="10"/>
  <c r="R120" i="10"/>
  <c r="N121" i="10" s="1"/>
  <c r="O120" i="10"/>
  <c r="O120" i="9"/>
  <c r="R120" i="9"/>
  <c r="N121" i="9" s="1"/>
  <c r="G112" i="4"/>
  <c r="C113" i="4" s="1"/>
  <c r="D112" i="4"/>
  <c r="R112" i="4"/>
  <c r="N113" i="4" s="1"/>
  <c r="O112" i="4"/>
  <c r="R121" i="9" l="1"/>
  <c r="O121" i="9"/>
  <c r="R121" i="10"/>
  <c r="O121" i="10"/>
  <c r="D121" i="10"/>
  <c r="G121" i="10"/>
  <c r="R113" i="4"/>
  <c r="N114" i="4" s="1"/>
  <c r="O113" i="4"/>
  <c r="D113" i="4"/>
  <c r="G113" i="4"/>
  <c r="C114" i="4" s="1"/>
  <c r="G114" i="4" l="1"/>
  <c r="C115" i="4" s="1"/>
  <c r="D114" i="4"/>
  <c r="O114" i="4"/>
  <c r="R114" i="4"/>
  <c r="N115" i="4" s="1"/>
  <c r="R115" i="4" l="1"/>
  <c r="N116" i="4" s="1"/>
  <c r="O115" i="4"/>
  <c r="G115" i="4"/>
  <c r="C116" i="4" s="1"/>
  <c r="D115" i="4"/>
  <c r="G116" i="4" l="1"/>
  <c r="C117" i="4" s="1"/>
  <c r="D116" i="4"/>
  <c r="R116" i="4"/>
  <c r="N117" i="4" s="1"/>
  <c r="O116" i="4"/>
  <c r="R117" i="4" l="1"/>
  <c r="N118" i="4" s="1"/>
  <c r="O117" i="4"/>
  <c r="D117" i="4"/>
  <c r="G117" i="4"/>
  <c r="C118" i="4" s="1"/>
  <c r="G118" i="4" l="1"/>
  <c r="C119" i="4" s="1"/>
  <c r="D118" i="4"/>
  <c r="O118" i="4"/>
  <c r="R118" i="4"/>
  <c r="N119" i="4" s="1"/>
  <c r="R119" i="4" l="1"/>
  <c r="N120" i="4" s="1"/>
  <c r="O119" i="4"/>
  <c r="G119" i="4"/>
  <c r="C120" i="4" s="1"/>
  <c r="D119" i="4"/>
  <c r="G120" i="4" l="1"/>
  <c r="C121" i="4" s="1"/>
  <c r="D120" i="4"/>
  <c r="R120" i="4"/>
  <c r="N121" i="4" s="1"/>
  <c r="O120" i="4"/>
  <c r="O121" i="4" l="1"/>
  <c r="R121" i="4"/>
  <c r="N122" i="4" s="1"/>
  <c r="D121" i="4"/>
  <c r="G121" i="4"/>
  <c r="C122" i="4" s="1"/>
  <c r="G122" i="4" l="1"/>
  <c r="D122" i="4"/>
  <c r="R122" i="4"/>
  <c r="O122" i="4"/>
  <c r="J33" i="1" l="1"/>
  <c r="I33" i="1"/>
  <c r="E10" i="7" l="1"/>
  <c r="P10" i="7"/>
  <c r="P88" i="7" l="1"/>
  <c r="P65" i="7"/>
  <c r="P42" i="7"/>
  <c r="P101" i="7"/>
  <c r="P122" i="7"/>
  <c r="P81" i="7"/>
  <c r="P106" i="7"/>
  <c r="P82" i="7"/>
  <c r="P29" i="7"/>
  <c r="P75" i="7"/>
  <c r="P33" i="7"/>
  <c r="P71" i="7"/>
  <c r="P49" i="7"/>
  <c r="P84" i="7"/>
  <c r="P119" i="7"/>
  <c r="P91" i="7"/>
  <c r="P77" i="7"/>
  <c r="P52" i="7"/>
  <c r="P57" i="7"/>
  <c r="P100" i="7"/>
  <c r="P32" i="7"/>
  <c r="P62" i="7"/>
  <c r="P121" i="7"/>
  <c r="P63" i="7"/>
  <c r="P50" i="7"/>
  <c r="P55" i="7"/>
  <c r="P114" i="7"/>
  <c r="P26" i="7"/>
  <c r="P94" i="7"/>
  <c r="P104" i="7"/>
  <c r="P44" i="7"/>
  <c r="P105" i="7"/>
  <c r="P56" i="7"/>
  <c r="P67" i="7"/>
  <c r="P66" i="7"/>
  <c r="P80" i="7"/>
  <c r="P108" i="7"/>
  <c r="P23" i="7"/>
  <c r="P30" i="7"/>
  <c r="P60" i="7"/>
  <c r="P70" i="7"/>
  <c r="P76" i="7"/>
  <c r="P61" i="7"/>
  <c r="P46" i="7"/>
  <c r="P37" i="7"/>
  <c r="P90" i="7"/>
  <c r="P38" i="7"/>
  <c r="P102" i="7"/>
  <c r="P59" i="7"/>
  <c r="P89" i="7"/>
  <c r="P19" i="7"/>
  <c r="P15" i="7"/>
  <c r="P58" i="7"/>
  <c r="P117" i="7"/>
  <c r="Q14" i="7"/>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P73" i="7"/>
  <c r="P113" i="7"/>
  <c r="P64" i="7"/>
  <c r="P115" i="7"/>
  <c r="P51" i="7"/>
  <c r="P17" i="7"/>
  <c r="P69" i="7"/>
  <c r="P47" i="7"/>
  <c r="P35" i="7"/>
  <c r="P78" i="7"/>
  <c r="P109" i="7"/>
  <c r="P118" i="7"/>
  <c r="P111" i="7"/>
  <c r="P93" i="7"/>
  <c r="P72" i="7"/>
  <c r="P22" i="7"/>
  <c r="P25" i="7"/>
  <c r="P83" i="7"/>
  <c r="P41" i="7"/>
  <c r="P20" i="7"/>
  <c r="P28" i="7"/>
  <c r="P40" i="7"/>
  <c r="P18" i="7"/>
  <c r="P110" i="7"/>
  <c r="P107" i="7"/>
  <c r="P43" i="7"/>
  <c r="P24" i="7"/>
  <c r="P97" i="7"/>
  <c r="P16" i="7"/>
  <c r="P98" i="7"/>
  <c r="P21" i="7"/>
  <c r="P120" i="7"/>
  <c r="P103" i="7"/>
  <c r="P39" i="7"/>
  <c r="P85" i="7"/>
  <c r="P27" i="7"/>
  <c r="P36" i="7"/>
  <c r="P79" i="7"/>
  <c r="P68" i="7"/>
  <c r="P96" i="7"/>
  <c r="P116" i="7"/>
  <c r="P48" i="7"/>
  <c r="P99" i="7"/>
  <c r="P45" i="7"/>
  <c r="P34" i="7"/>
  <c r="P86" i="7"/>
  <c r="P53" i="7"/>
  <c r="P14" i="7"/>
  <c r="R14" i="7" s="1"/>
  <c r="N15" i="7" s="1"/>
  <c r="P54" i="7"/>
  <c r="P74" i="7"/>
  <c r="P95" i="7"/>
  <c r="P31" i="7"/>
  <c r="P112" i="7"/>
  <c r="P92" i="7"/>
  <c r="P87" i="7"/>
  <c r="O14" i="7"/>
  <c r="E113" i="7"/>
  <c r="E21" i="7"/>
  <c r="D77" i="7"/>
  <c r="E112" i="7"/>
  <c r="E48" i="7"/>
  <c r="E110" i="7"/>
  <c r="D61" i="7"/>
  <c r="E32" i="7"/>
  <c r="D92" i="7"/>
  <c r="D110" i="7"/>
  <c r="E17" i="7"/>
  <c r="E41" i="7"/>
  <c r="D51" i="7"/>
  <c r="E16" i="7"/>
  <c r="D94" i="7"/>
  <c r="D73" i="7"/>
  <c r="E57" i="7"/>
  <c r="E14" i="7"/>
  <c r="G14" i="7" s="1"/>
  <c r="C15" i="7" s="1"/>
  <c r="E28" i="7"/>
  <c r="E120" i="7"/>
  <c r="E116" i="7"/>
  <c r="D75" i="7"/>
  <c r="D100" i="7"/>
  <c r="E24" i="7"/>
  <c r="E90" i="7"/>
  <c r="D41" i="7"/>
  <c r="E108" i="7"/>
  <c r="E44" i="7"/>
  <c r="E51" i="7"/>
  <c r="D119" i="7"/>
  <c r="E87" i="7"/>
  <c r="E117" i="7"/>
  <c r="D97" i="7"/>
  <c r="E46" i="7"/>
  <c r="E54" i="7"/>
  <c r="E83" i="7"/>
  <c r="E95" i="7"/>
  <c r="D111" i="7"/>
  <c r="D102" i="7"/>
  <c r="E94" i="7"/>
  <c r="D29" i="7"/>
  <c r="D15" i="7"/>
  <c r="E82" i="7"/>
  <c r="E27" i="7"/>
  <c r="D54" i="7"/>
  <c r="E104" i="7"/>
  <c r="E122" i="7"/>
  <c r="E119" i="7"/>
  <c r="E109" i="7"/>
  <c r="D109" i="7"/>
  <c r="D99" i="7"/>
  <c r="D122" i="7"/>
  <c r="D107" i="7"/>
  <c r="D64" i="7"/>
  <c r="D88" i="7"/>
  <c r="D103" i="7"/>
  <c r="D91" i="7"/>
  <c r="E107" i="7"/>
  <c r="D17" i="7"/>
  <c r="F17" i="7" s="1"/>
  <c r="D22" i="7"/>
  <c r="E38" i="7"/>
  <c r="D74" i="7"/>
  <c r="D116" i="7"/>
  <c r="E30" i="7"/>
  <c r="D98" i="7"/>
  <c r="E100" i="7"/>
  <c r="E118" i="7"/>
  <c r="D114" i="7"/>
  <c r="D104" i="7"/>
  <c r="D117" i="7"/>
  <c r="E47" i="7"/>
  <c r="D84" i="7"/>
  <c r="D59" i="7"/>
  <c r="E31" i="7"/>
  <c r="E97" i="7"/>
  <c r="E75" i="7"/>
  <c r="D19" i="7"/>
  <c r="E35" i="7"/>
  <c r="D21" i="7"/>
  <c r="E49" i="7"/>
  <c r="E105" i="7"/>
  <c r="E77" i="7"/>
  <c r="E96" i="7"/>
  <c r="D121" i="7"/>
  <c r="D101" i="7"/>
  <c r="D86" i="7"/>
  <c r="E99" i="7"/>
  <c r="D81" i="7"/>
  <c r="F81" i="7" s="1"/>
  <c r="D112" i="7"/>
  <c r="F112" i="7" s="1"/>
  <c r="D89" i="7"/>
  <c r="D87" i="7"/>
  <c r="D80" i="7"/>
  <c r="E15" i="7"/>
  <c r="E114" i="7"/>
  <c r="E42" i="7"/>
  <c r="E60" i="7"/>
  <c r="D26" i="7"/>
  <c r="E20" i="7"/>
  <c r="D24" i="7"/>
  <c r="E62" i="7"/>
  <c r="D113" i="7"/>
  <c r="E98" i="7"/>
  <c r="E92" i="7"/>
  <c r="D96" i="7"/>
  <c r="D76" i="7"/>
  <c r="E106" i="7"/>
  <c r="E78" i="7"/>
  <c r="D105" i="7"/>
  <c r="D44" i="7"/>
  <c r="D27" i="7"/>
  <c r="F27" i="7" s="1"/>
  <c r="D72" i="7"/>
  <c r="E121" i="7"/>
  <c r="D106" i="7"/>
  <c r="E88" i="7"/>
  <c r="E101" i="7"/>
  <c r="E91" i="7"/>
  <c r="D68" i="7"/>
  <c r="E81" i="7"/>
  <c r="E71" i="7"/>
  <c r="E102" i="7"/>
  <c r="E79" i="7"/>
  <c r="D93" i="7"/>
  <c r="D63" i="7"/>
  <c r="D36" i="7"/>
  <c r="D28" i="7"/>
  <c r="D25" i="7"/>
  <c r="D32" i="7"/>
  <c r="E56" i="7"/>
  <c r="D115" i="7"/>
  <c r="D30" i="7"/>
  <c r="E59" i="7"/>
  <c r="E84" i="7"/>
  <c r="D83" i="7"/>
  <c r="F83" i="7" s="1"/>
  <c r="E86" i="7"/>
  <c r="E63" i="7"/>
  <c r="E66" i="7"/>
  <c r="E89" i="7"/>
  <c r="E74" i="7"/>
  <c r="E18" i="7"/>
  <c r="D120" i="7"/>
  <c r="F120" i="7" s="1"/>
  <c r="E19" i="7"/>
  <c r="E36" i="7"/>
  <c r="E70" i="7"/>
  <c r="D52" i="7"/>
  <c r="E52" i="7"/>
  <c r="D38" i="7"/>
  <c r="D49" i="7"/>
  <c r="D18" i="7"/>
  <c r="D82" i="7"/>
  <c r="E80" i="7"/>
  <c r="D78" i="7"/>
  <c r="E73" i="7"/>
  <c r="E58" i="7"/>
  <c r="D58" i="7"/>
  <c r="E53" i="7"/>
  <c r="D71" i="7"/>
  <c r="E61" i="7"/>
  <c r="D69" i="7"/>
  <c r="E64" i="7"/>
  <c r="E26" i="7"/>
  <c r="E25" i="7"/>
  <c r="D62" i="7"/>
  <c r="E93" i="7"/>
  <c r="D46" i="7"/>
  <c r="F46" i="7" s="1"/>
  <c r="E76" i="7"/>
  <c r="D65" i="7"/>
  <c r="D55" i="7"/>
  <c r="E45" i="7"/>
  <c r="D45" i="7"/>
  <c r="D40" i="7"/>
  <c r="D66" i="7"/>
  <c r="D43" i="7"/>
  <c r="D70" i="7"/>
  <c r="D42" i="7"/>
  <c r="D33" i="7"/>
  <c r="E33" i="7"/>
  <c r="D37" i="7"/>
  <c r="E29" i="7"/>
  <c r="D20" i="7"/>
  <c r="F20" i="7" s="1"/>
  <c r="D56" i="7"/>
  <c r="D79" i="7"/>
  <c r="E69" i="7"/>
  <c r="E72" i="7"/>
  <c r="D60" i="7"/>
  <c r="D50" i="7"/>
  <c r="D34" i="7"/>
  <c r="E40" i="7"/>
  <c r="D53" i="7"/>
  <c r="D23" i="7"/>
  <c r="D67" i="7"/>
  <c r="D57" i="7"/>
  <c r="D95" i="7"/>
  <c r="E23" i="7"/>
  <c r="D85" i="7"/>
  <c r="E67" i="7"/>
  <c r="D108" i="7"/>
  <c r="E85" i="7"/>
  <c r="E22" i="7"/>
  <c r="D47" i="7"/>
  <c r="F47" i="7" s="1"/>
  <c r="E68" i="7"/>
  <c r="E55" i="7"/>
  <c r="E34" i="7"/>
  <c r="D31" i="7"/>
  <c r="F31" i="7" s="1"/>
  <c r="E37" i="7"/>
  <c r="D14" i="7"/>
  <c r="F14" i="7" s="1"/>
  <c r="D48" i="7"/>
  <c r="F48" i="7" s="1"/>
  <c r="E115" i="7"/>
  <c r="E65" i="7"/>
  <c r="D39" i="7"/>
  <c r="E39" i="7"/>
  <c r="E111" i="7"/>
  <c r="E50" i="7"/>
  <c r="E43" i="7"/>
  <c r="D90" i="7"/>
  <c r="F90" i="7" s="1"/>
  <c r="D118" i="7"/>
  <c r="F118" i="7" s="1"/>
  <c r="D35" i="7"/>
  <c r="D16" i="7"/>
  <c r="E103" i="7"/>
  <c r="F96" i="7" l="1"/>
  <c r="F44" i="7"/>
  <c r="F84" i="7"/>
  <c r="F88" i="7"/>
  <c r="F101" i="7"/>
  <c r="F41" i="7"/>
  <c r="F16" i="7"/>
  <c r="F75" i="7"/>
  <c r="F35" i="7"/>
  <c r="F108" i="7"/>
  <c r="F82" i="7"/>
  <c r="F38" i="7"/>
  <c r="H15" i="5"/>
  <c r="H22" i="5" s="1"/>
  <c r="H36" i="5" s="1"/>
  <c r="F14" i="1"/>
  <c r="F104" i="7"/>
  <c r="F103" i="7"/>
  <c r="F78" i="7"/>
  <c r="F18" i="7"/>
  <c r="F79" i="7"/>
  <c r="F62" i="7"/>
  <c r="F25" i="7"/>
  <c r="F119" i="7"/>
  <c r="F57" i="7"/>
  <c r="F42" i="7"/>
  <c r="F70" i="7"/>
  <c r="F105" i="7"/>
  <c r="F33" i="7"/>
  <c r="F87" i="7"/>
  <c r="F15" i="7"/>
  <c r="F50" i="7"/>
  <c r="F59" i="7"/>
  <c r="F91" i="7"/>
  <c r="F100" i="7"/>
  <c r="F61" i="7"/>
  <c r="F65" i="7"/>
  <c r="F117" i="7"/>
  <c r="F64" i="7"/>
  <c r="F113" i="7"/>
  <c r="F107" i="7"/>
  <c r="F56" i="7"/>
  <c r="F121" i="7"/>
  <c r="F114" i="7"/>
  <c r="F122" i="7"/>
  <c r="F49" i="7"/>
  <c r="F60" i="7"/>
  <c r="F30" i="7"/>
  <c r="F109" i="7"/>
  <c r="G15" i="7"/>
  <c r="C16" i="7" s="1"/>
  <c r="G16" i="7" s="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F67" i="7"/>
  <c r="F69" i="7"/>
  <c r="F74" i="7"/>
  <c r="K15" i="5"/>
  <c r="F23" i="7"/>
  <c r="F28" i="7"/>
  <c r="F19" i="7"/>
  <c r="F54" i="7"/>
  <c r="F51" i="7"/>
  <c r="F53" i="7"/>
  <c r="F43" i="7"/>
  <c r="F71" i="7"/>
  <c r="F36" i="7"/>
  <c r="F80" i="7"/>
  <c r="F22" i="7"/>
  <c r="F66" i="7"/>
  <c r="F63" i="7"/>
  <c r="F34" i="7"/>
  <c r="F40" i="7"/>
  <c r="F58" i="7"/>
  <c r="F93" i="7"/>
  <c r="F89" i="7"/>
  <c r="F110" i="7"/>
  <c r="F45" i="7"/>
  <c r="F76" i="7"/>
  <c r="F29" i="7"/>
  <c r="F92" i="7"/>
  <c r="O15" i="7"/>
  <c r="R15" i="7"/>
  <c r="N16" i="7" s="1"/>
  <c r="F55" i="7"/>
  <c r="F102" i="7"/>
  <c r="F86" i="7"/>
  <c r="F111" i="7"/>
  <c r="F68" i="7"/>
  <c r="F24" i="7"/>
  <c r="F99" i="7"/>
  <c r="F77" i="7"/>
  <c r="F85" i="7"/>
  <c r="F39" i="7"/>
  <c r="F37" i="7"/>
  <c r="F115" i="7"/>
  <c r="F106" i="7"/>
  <c r="F26" i="7"/>
  <c r="F98" i="7"/>
  <c r="F97" i="7"/>
  <c r="F95" i="7"/>
  <c r="F52" i="7"/>
  <c r="F73" i="7"/>
  <c r="F32" i="7"/>
  <c r="F72" i="7"/>
  <c r="F21" i="7"/>
  <c r="F116" i="7"/>
  <c r="F94" i="7"/>
  <c r="G15" i="5" l="1"/>
  <c r="G22" i="5" s="1"/>
  <c r="G36" i="5" s="1"/>
  <c r="G37" i="5" s="1"/>
  <c r="G39" i="5" s="1"/>
  <c r="E14" i="1"/>
  <c r="E21" i="1" s="1"/>
  <c r="E35" i="1" s="1"/>
  <c r="E36" i="1" s="1"/>
  <c r="E38" i="1" s="1"/>
  <c r="F21" i="1"/>
  <c r="F35" i="1" s="1"/>
  <c r="H37" i="5"/>
  <c r="H39" i="5" s="1"/>
  <c r="H41" i="5" s="1"/>
  <c r="H40" i="5"/>
  <c r="K22" i="5"/>
  <c r="K36" i="5" s="1"/>
  <c r="L22" i="5"/>
  <c r="L36" i="5" s="1"/>
  <c r="L38" i="5" s="1"/>
  <c r="R16" i="7"/>
  <c r="N17" i="7" s="1"/>
  <c r="O16" i="7"/>
  <c r="F39" i="1" l="1"/>
  <c r="F36" i="1"/>
  <c r="I21" i="1"/>
  <c r="I35" i="1" s="1"/>
  <c r="J21" i="1"/>
  <c r="J35" i="1" s="1"/>
  <c r="J37" i="1" s="1"/>
  <c r="K38" i="5"/>
  <c r="L40" i="5"/>
  <c r="L41" i="5"/>
  <c r="O17" i="7"/>
  <c r="R17" i="7"/>
  <c r="N18" i="7" s="1"/>
  <c r="F38" i="1" l="1"/>
  <c r="F40" i="1" s="1"/>
  <c r="H38" i="1"/>
  <c r="H40" i="1" s="1"/>
  <c r="I37" i="1"/>
  <c r="I38" i="1" s="1"/>
  <c r="J39" i="1"/>
  <c r="J38" i="1"/>
  <c r="J40" i="1" s="1"/>
  <c r="R18" i="7"/>
  <c r="N19" i="7" s="1"/>
  <c r="O18" i="7"/>
  <c r="O19" i="7" l="1"/>
  <c r="R19" i="7"/>
  <c r="N20" i="7" s="1"/>
  <c r="O20" i="7" l="1"/>
  <c r="R20" i="7"/>
  <c r="N21" i="7" s="1"/>
  <c r="O21" i="7" l="1"/>
  <c r="R21" i="7"/>
  <c r="N22" i="7" s="1"/>
  <c r="R22" i="7" l="1"/>
  <c r="N23" i="7" s="1"/>
  <c r="O22" i="7"/>
  <c r="O23" i="7" l="1"/>
  <c r="R23" i="7"/>
  <c r="N24" i="7" s="1"/>
  <c r="O24" i="7" l="1"/>
  <c r="R24" i="7"/>
  <c r="N25" i="7" s="1"/>
  <c r="R25" i="7" l="1"/>
  <c r="N26" i="7" s="1"/>
  <c r="O25" i="7"/>
  <c r="O26" i="7" l="1"/>
  <c r="R26" i="7"/>
  <c r="N27" i="7" s="1"/>
  <c r="R27" i="7" l="1"/>
  <c r="N28" i="7" s="1"/>
  <c r="O27" i="7"/>
  <c r="O28" i="7" l="1"/>
  <c r="R28" i="7"/>
  <c r="N29" i="7" s="1"/>
  <c r="O29" i="7" l="1"/>
  <c r="R29" i="7"/>
  <c r="N30" i="7" s="1"/>
  <c r="R30" i="7" l="1"/>
  <c r="N31" i="7" s="1"/>
  <c r="O30" i="7"/>
  <c r="O31" i="7" l="1"/>
  <c r="R31" i="7"/>
  <c r="N32" i="7" s="1"/>
  <c r="O32" i="7" l="1"/>
  <c r="R32" i="7"/>
  <c r="N33" i="7" s="1"/>
  <c r="R33" i="7" l="1"/>
  <c r="N34" i="7" s="1"/>
  <c r="O33" i="7"/>
  <c r="O34" i="7" l="1"/>
  <c r="R34" i="7"/>
  <c r="N35" i="7" s="1"/>
  <c r="O35" i="7" l="1"/>
  <c r="R35" i="7"/>
  <c r="N36" i="7" s="1"/>
  <c r="R36" i="7" l="1"/>
  <c r="N37" i="7" s="1"/>
  <c r="O36" i="7"/>
  <c r="O37" i="7" l="1"/>
  <c r="R37" i="7"/>
  <c r="N38" i="7" s="1"/>
  <c r="R38" i="7" l="1"/>
  <c r="N39" i="7" s="1"/>
  <c r="O38" i="7"/>
  <c r="O39" i="7" l="1"/>
  <c r="R39" i="7"/>
  <c r="N40" i="7" s="1"/>
  <c r="O40" i="7" l="1"/>
  <c r="R40" i="7"/>
  <c r="N41" i="7" s="1"/>
  <c r="O41" i="7" l="1"/>
  <c r="R41" i="7"/>
  <c r="N42" i="7" s="1"/>
  <c r="R42" i="7" l="1"/>
  <c r="N43" i="7" s="1"/>
  <c r="O42" i="7"/>
  <c r="O43" i="7" l="1"/>
  <c r="R43" i="7"/>
  <c r="N44" i="7" s="1"/>
  <c r="R44" i="7" l="1"/>
  <c r="N45" i="7" s="1"/>
  <c r="O44" i="7"/>
  <c r="O45" i="7" l="1"/>
  <c r="R45" i="7"/>
  <c r="N46" i="7" s="1"/>
  <c r="R46" i="7" l="1"/>
  <c r="N47" i="7" s="1"/>
  <c r="O46" i="7"/>
  <c r="O47" i="7" l="1"/>
  <c r="R47" i="7"/>
  <c r="N48" i="7" s="1"/>
  <c r="O48" i="7" l="1"/>
  <c r="R48" i="7"/>
  <c r="N49" i="7" s="1"/>
  <c r="R49" i="7" l="1"/>
  <c r="N50" i="7" s="1"/>
  <c r="O49" i="7"/>
  <c r="O50" i="7" l="1"/>
  <c r="R50" i="7"/>
  <c r="N51" i="7" s="1"/>
  <c r="O51" i="7" l="1"/>
  <c r="R51" i="7"/>
  <c r="N52" i="7" s="1"/>
  <c r="R52" i="7" l="1"/>
  <c r="N53" i="7" s="1"/>
  <c r="O52" i="7"/>
  <c r="R53" i="7" l="1"/>
  <c r="N54" i="7" s="1"/>
  <c r="O53" i="7"/>
  <c r="R54" i="7" l="1"/>
  <c r="N55" i="7" s="1"/>
  <c r="O54" i="7"/>
  <c r="O55" i="7" l="1"/>
  <c r="R55" i="7"/>
  <c r="N56" i="7" s="1"/>
  <c r="O56" i="7" l="1"/>
  <c r="R56" i="7"/>
  <c r="N57" i="7" s="1"/>
  <c r="O57" i="7" l="1"/>
  <c r="R57" i="7"/>
  <c r="N58" i="7" s="1"/>
  <c r="R58" i="7" l="1"/>
  <c r="N59" i="7" s="1"/>
  <c r="O58" i="7"/>
  <c r="O59" i="7" l="1"/>
  <c r="R59" i="7"/>
  <c r="N60" i="7" s="1"/>
  <c r="O60" i="7" l="1"/>
  <c r="R60" i="7"/>
  <c r="N61" i="7" s="1"/>
  <c r="R61" i="7" l="1"/>
  <c r="N62" i="7" s="1"/>
  <c r="O61" i="7"/>
  <c r="O62" i="7" l="1"/>
  <c r="R62" i="7"/>
  <c r="N63" i="7" s="1"/>
  <c r="O63" i="7" l="1"/>
  <c r="R63" i="7"/>
  <c r="N64" i="7" s="1"/>
  <c r="R64" i="7" l="1"/>
  <c r="N65" i="7" s="1"/>
  <c r="O64" i="7"/>
  <c r="R65" i="7" l="1"/>
  <c r="N66" i="7" s="1"/>
  <c r="O65" i="7"/>
  <c r="R66" i="7" l="1"/>
  <c r="N67" i="7" s="1"/>
  <c r="O66" i="7"/>
  <c r="O67" i="7" l="1"/>
  <c r="R67" i="7"/>
  <c r="N68" i="7" s="1"/>
  <c r="O68" i="7" l="1"/>
  <c r="R68" i="7"/>
  <c r="N69" i="7" s="1"/>
  <c r="O69" i="7" l="1"/>
  <c r="R69" i="7"/>
  <c r="N70" i="7" s="1"/>
  <c r="R70" i="7" l="1"/>
  <c r="N71" i="7" s="1"/>
  <c r="O70" i="7"/>
  <c r="O71" i="7" l="1"/>
  <c r="R71" i="7"/>
  <c r="N72" i="7" s="1"/>
  <c r="R72" i="7" l="1"/>
  <c r="N73" i="7" s="1"/>
  <c r="O72" i="7"/>
  <c r="R73" i="7" l="1"/>
  <c r="N74" i="7" s="1"/>
  <c r="O73" i="7"/>
  <c r="O74" i="7" l="1"/>
  <c r="R74" i="7"/>
  <c r="N75" i="7" s="1"/>
  <c r="O75" i="7" l="1"/>
  <c r="R75" i="7"/>
  <c r="N76" i="7" s="1"/>
  <c r="O76" i="7" l="1"/>
  <c r="R76" i="7"/>
  <c r="N77" i="7" s="1"/>
  <c r="R77" i="7" l="1"/>
  <c r="N78" i="7" s="1"/>
  <c r="O77" i="7"/>
  <c r="R78" i="7" l="1"/>
  <c r="N79" i="7" s="1"/>
  <c r="O78" i="7"/>
  <c r="O79" i="7" l="1"/>
  <c r="R79" i="7"/>
  <c r="N80" i="7" s="1"/>
  <c r="R80" i="7" l="1"/>
  <c r="N81" i="7" s="1"/>
  <c r="O80" i="7"/>
  <c r="O81" i="7" l="1"/>
  <c r="R81" i="7"/>
  <c r="N82" i="7" s="1"/>
  <c r="R82" i="7" l="1"/>
  <c r="N83" i="7" s="1"/>
  <c r="O82" i="7"/>
  <c r="O83" i="7" l="1"/>
  <c r="R83" i="7"/>
  <c r="N84" i="7" s="1"/>
  <c r="O84" i="7" l="1"/>
  <c r="R84" i="7"/>
  <c r="N85" i="7" s="1"/>
  <c r="R85" i="7" l="1"/>
  <c r="N86" i="7" s="1"/>
  <c r="O85" i="7"/>
  <c r="R86" i="7" l="1"/>
  <c r="N87" i="7" s="1"/>
  <c r="O86" i="7"/>
  <c r="R87" i="7" l="1"/>
  <c r="N88" i="7" s="1"/>
  <c r="O87" i="7"/>
  <c r="R88" i="7" l="1"/>
  <c r="N89" i="7" s="1"/>
  <c r="O88" i="7"/>
  <c r="O89" i="7" l="1"/>
  <c r="R89" i="7"/>
  <c r="N90" i="7" s="1"/>
  <c r="O90" i="7" l="1"/>
  <c r="R90" i="7"/>
  <c r="N91" i="7" s="1"/>
  <c r="O91" i="7" l="1"/>
  <c r="R91" i="7"/>
  <c r="N92" i="7" s="1"/>
  <c r="R92" i="7" l="1"/>
  <c r="N93" i="7" s="1"/>
  <c r="O92" i="7"/>
  <c r="R93" i="7" l="1"/>
  <c r="N94" i="7" s="1"/>
  <c r="O93" i="7"/>
  <c r="R94" i="7" l="1"/>
  <c r="N95" i="7" s="1"/>
  <c r="O94" i="7"/>
  <c r="O95" i="7" l="1"/>
  <c r="R95" i="7"/>
  <c r="N96" i="7" s="1"/>
  <c r="R96" i="7" l="1"/>
  <c r="N97" i="7" s="1"/>
  <c r="O96" i="7"/>
  <c r="R97" i="7" l="1"/>
  <c r="N98" i="7" s="1"/>
  <c r="O97" i="7"/>
  <c r="R98" i="7" l="1"/>
  <c r="N99" i="7" s="1"/>
  <c r="O98" i="7"/>
  <c r="O99" i="7" l="1"/>
  <c r="R99" i="7"/>
  <c r="N100" i="7" s="1"/>
  <c r="R100" i="7" l="1"/>
  <c r="N101" i="7" s="1"/>
  <c r="O100" i="7"/>
  <c r="R101" i="7" l="1"/>
  <c r="N102" i="7" s="1"/>
  <c r="O101" i="7"/>
  <c r="R102" i="7" l="1"/>
  <c r="N103" i="7" s="1"/>
  <c r="O102" i="7"/>
  <c r="R103" i="7" l="1"/>
  <c r="N104" i="7" s="1"/>
  <c r="O103" i="7"/>
  <c r="R104" i="7" l="1"/>
  <c r="N105" i="7" s="1"/>
  <c r="O104" i="7"/>
  <c r="R105" i="7" l="1"/>
  <c r="N106" i="7" s="1"/>
  <c r="O105" i="7"/>
  <c r="R106" i="7" l="1"/>
  <c r="N107" i="7" s="1"/>
  <c r="O106" i="7"/>
  <c r="O107" i="7" l="1"/>
  <c r="R107" i="7"/>
  <c r="N108" i="7" s="1"/>
  <c r="O108" i="7" l="1"/>
  <c r="R108" i="7"/>
  <c r="N109" i="7" s="1"/>
  <c r="R109" i="7" l="1"/>
  <c r="N110" i="7" s="1"/>
  <c r="O109" i="7"/>
  <c r="R110" i="7" l="1"/>
  <c r="N111" i="7" s="1"/>
  <c r="O110" i="7"/>
  <c r="O111" i="7" l="1"/>
  <c r="R111" i="7"/>
  <c r="N112" i="7" s="1"/>
  <c r="R112" i="7" l="1"/>
  <c r="N113" i="7" s="1"/>
  <c r="O112" i="7"/>
  <c r="O113" i="7" l="1"/>
  <c r="R113" i="7"/>
  <c r="N114" i="7" s="1"/>
  <c r="R114" i="7" l="1"/>
  <c r="N115" i="7" s="1"/>
  <c r="O114" i="7"/>
  <c r="O115" i="7" l="1"/>
  <c r="R115" i="7"/>
  <c r="N116" i="7" s="1"/>
  <c r="R116" i="7" l="1"/>
  <c r="N117" i="7" s="1"/>
  <c r="O116" i="7"/>
  <c r="O117" i="7" l="1"/>
  <c r="R117" i="7"/>
  <c r="N118" i="7" s="1"/>
  <c r="R118" i="7" l="1"/>
  <c r="N119" i="7" s="1"/>
  <c r="O118" i="7"/>
  <c r="O119" i="7" l="1"/>
  <c r="R119" i="7"/>
  <c r="N120" i="7" s="1"/>
  <c r="R120" i="7" l="1"/>
  <c r="N121" i="7" s="1"/>
  <c r="O120" i="7"/>
  <c r="R121" i="7" l="1"/>
  <c r="N122" i="7" s="1"/>
  <c r="O121" i="7"/>
  <c r="R122" i="7" l="1"/>
  <c r="O122" i="7"/>
</calcChain>
</file>

<file path=xl/sharedStrings.xml><?xml version="1.0" encoding="utf-8"?>
<sst xmlns="http://schemas.openxmlformats.org/spreadsheetml/2006/main" count="342" uniqueCount="85">
  <si>
    <t>Lisa 3 üürilepingule nr KPJ-4/2020-307</t>
  </si>
  <si>
    <t>Üürnik</t>
  </si>
  <si>
    <t>Sotsiaalkindlustusamet</t>
  </si>
  <si>
    <t>Üüripinna aadress</t>
  </si>
  <si>
    <t>Akadeemia tn 2, Pärnu</t>
  </si>
  <si>
    <t>Üüripind (hooned)</t>
  </si>
  <si>
    <r>
      <t>m</t>
    </r>
    <r>
      <rPr>
        <b/>
        <vertAlign val="superscript"/>
        <sz val="11"/>
        <color indexed="8"/>
        <rFont val="Times New Roman"/>
        <family val="1"/>
      </rPr>
      <t>2</t>
    </r>
  </si>
  <si>
    <t>Territoorium</t>
  </si>
  <si>
    <t>01.01.2024 - 31.12.2024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</si>
  <si>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</si>
  <si>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</si>
  <si>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</si>
  <si>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</si>
  <si>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</si>
  <si>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</si>
  <si>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</si>
  <si>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</si>
  <si>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Tasutakse kuni 30.11.2032</t>
  </si>
  <si>
    <t>Kapitalikomponent (tavasisustus lisa 6.1 alusel)</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</si>
  <si>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</si>
  <si>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</si>
  <si>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</si>
  <si>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</si>
  <si>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</si>
  <si>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</si>
  <si>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</si>
  <si>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</si>
  <si>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</si>
  <si>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</si>
  <si>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</si>
  <si>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</si>
  <si>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</si>
  <si>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</si>
  <si>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</si>
  <si>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</si>
  <si>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</si>
  <si>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parkimine)</t>
  </si>
  <si>
    <t>Tugiteenused (750 - kohvimasina rent ja hooldus)</t>
  </si>
  <si>
    <t>Tugiteenused (710, 740 - valveteenus, hoone sildid, esmaabikomplektid)</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</si>
  <si>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</si>
  <si>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</si>
  <si>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</si>
  <si>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</si>
  <si>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</si>
  <si>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</si>
  <si>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</si>
  <si>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</si>
  <si>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</si>
  <si>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</si>
  <si>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</si>
  <si>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</si>
  <si>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</si>
  <si>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</si>
  <si>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</si>
  <si>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</si>
  <si>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</si>
  <si>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</si>
  <si>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</si>
  <si>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</si>
  <si>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</si>
  <si>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</si>
  <si>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</si>
  <si>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</si>
  <si>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</si>
  <si>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</si>
  <si>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</si>
  <si>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</si>
  <si>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</si>
  <si>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</si>
  <si>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</si>
  <si>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</si>
  <si>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</si>
  <si>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Üürnikuspetsiifilise investeeringu annuiteetmaksegraafik</t>
  </si>
  <si>
    <t>Üürniku spetsiifiline algväärtus</t>
  </si>
  <si>
    <t>Üürniku spetsiifiline lõppväärtus</t>
  </si>
  <si>
    <t>Üür ja kõrvalteenuste tasu 01.11.2023 - 31.12.2024</t>
  </si>
  <si>
    <t>Olemasolev pind lepingus</t>
  </si>
  <si>
    <t>Üüripinna vähenemine</t>
  </si>
  <si>
    <r>
      <t>EUR/m</t>
    </r>
    <r>
      <rPr>
        <b/>
        <vertAlign val="superscript"/>
        <sz val="11"/>
        <color theme="0" tint="-0.499984740745262"/>
        <rFont val="Times New Roman"/>
        <family val="1"/>
      </rPr>
      <t>2</t>
    </r>
  </si>
  <si>
    <t>Üüripinna suurenemine</t>
  </si>
  <si>
    <t>01.12.2023 - 31.12.2023</t>
  </si>
  <si>
    <t>01.11.2023 - 30.11.2023</t>
  </si>
  <si>
    <t>Käibemaks kuni 31.12.2023</t>
  </si>
  <si>
    <t>Käibemaks al 01.01.2024</t>
  </si>
  <si>
    <t>01.01.2023 - 31.10.2023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</si>
</sst>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 numFmtId="172" formatCode="#,##0.00;[Red]#,##0.00"/>
    <numFmt numFmtId="173" formatCode="#,##0&quot; kuu&quot;"/>
  </numFmts>
  <fonts count="4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0"/>
      <color indexed="8"/>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i/>
      <sz val="9"/>
      <color rgb="FF000000"/>
      <name val="Calibri"/>
      <family val="2"/>
    </font>
    <font>
      <sz val="11"/>
      <color theme="0" tint="-0.34998626667073579"/>
      <name val="Calibri"/>
      <family val="2"/>
    </font>
    <font>
      <b/>
      <sz val="11"/>
      <color theme="0" tint="-0.3499862666707357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sz val="11"/>
      <color rgb="FF1F497D"/>
      <name val="Calibri"/>
      <family val="2"/>
    </font>
    <font>
      <b/>
      <i/>
      <sz val="11"/>
      <color rgb="FF000000"/>
      <name val="Calibri"/>
      <family val="2"/>
    </font>
    <font>
      <b/>
      <i/>
      <sz val="11"/>
      <color theme="0" tint="-0.34998626667073579"/>
      <name val="Calibri"/>
      <family val="2"/>
    </font>
    <font>
      <i/>
      <sz val="9"/>
      <color theme="0" tint="-0.34998626667073579"/>
      <name val="Calibri"/>
      <family val="2"/>
    </font>
    <font>
      <b/>
      <sz val="11"/>
      <color theme="1"/>
      <name val="Times New Roman"/>
      <family val="1"/>
      <charset val="186"/>
    </font>
    <font>
      <b/>
      <i/>
      <sz val="11"/>
      <name val="Times New Roman"/>
      <family val="1"/>
      <charset val="186"/>
    </font>
    <font>
      <b/>
      <i/>
      <sz val="11"/>
      <color theme="0" tint="-0.499984740745262"/>
      <name val="Times New Roman"/>
      <family val="1"/>
    </font>
    <font>
      <b/>
      <vertAlign val="superscript"/>
      <sz val="11"/>
      <color theme="0" tint="-0.499984740745262"/>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9" fillId="0" borderId="0"/>
    <xf numFmtId="0" fontId="1" fillId="0" borderId="0"/>
    <xf numFmtId="0" fontId="1" fillId="0" borderId="0"/>
  </cellStyleXfs>
  <cellXfs count="259">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4" fillId="0" borderId="0" xfId="0" applyFont="1"/>
    <xf numFmtId="9" fontId="3" fillId="0" borderId="0" xfId="1" applyFont="1"/>
    <xf numFmtId="1" fontId="3" fillId="0" borderId="0" xfId="0" applyNumberFormat="1" applyFont="1"/>
    <xf numFmtId="0" fontId="7" fillId="0" borderId="1" xfId="0" applyFont="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3" fontId="7" fillId="0" borderId="1" xfId="0" applyNumberFormat="1" applyFont="1" applyBorder="1" applyAlignment="1">
      <alignment horizontal="right"/>
    </xf>
    <xf numFmtId="165" fontId="6" fillId="0" borderId="0" xfId="0" applyNumberFormat="1" applyFont="1"/>
    <xf numFmtId="0" fontId="11" fillId="0" borderId="0" xfId="0" applyFont="1" applyAlignment="1">
      <alignment horizontal="right"/>
    </xf>
    <xf numFmtId="0" fontId="11" fillId="0" borderId="0" xfId="0" applyFont="1"/>
    <xf numFmtId="0" fontId="6" fillId="2" borderId="2" xfId="0" applyFont="1" applyFill="1" applyBorder="1" applyAlignment="1">
      <alignment horizontal="left"/>
    </xf>
    <xf numFmtId="0" fontId="6" fillId="2" borderId="3" xfId="0" applyFont="1" applyFill="1" applyBorder="1"/>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wrapText="1"/>
    </xf>
    <xf numFmtId="0" fontId="6" fillId="2" borderId="7" xfId="0" applyFont="1" applyFill="1" applyBorder="1" applyAlignment="1">
      <alignment horizontal="center"/>
    </xf>
    <xf numFmtId="0" fontId="3" fillId="0" borderId="8" xfId="0" applyFont="1" applyBorder="1" applyAlignment="1">
      <alignment horizontal="center"/>
    </xf>
    <xf numFmtId="0" fontId="3" fillId="3" borderId="9" xfId="0" applyFont="1" applyFill="1" applyBorder="1"/>
    <xf numFmtId="0" fontId="3" fillId="3"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0" fontId="3" fillId="0" borderId="14" xfId="0" applyFont="1" applyBorder="1" applyAlignment="1">
      <alignment vertical="center" wrapText="1"/>
    </xf>
    <xf numFmtId="3" fontId="3" fillId="0" borderId="0" xfId="0" applyNumberFormat="1" applyFont="1"/>
    <xf numFmtId="2" fontId="3" fillId="0" borderId="0" xfId="0" applyNumberFormat="1" applyFont="1"/>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xf>
    <xf numFmtId="0" fontId="3" fillId="0" borderId="1" xfId="0" applyFont="1" applyBorder="1"/>
    <xf numFmtId="0" fontId="3" fillId="0" borderId="9" xfId="0" applyFont="1" applyBorder="1"/>
    <xf numFmtId="4" fontId="3" fillId="0" borderId="11" xfId="0" applyNumberFormat="1" applyFont="1" applyBorder="1" applyAlignment="1">
      <alignment wrapText="1"/>
    </xf>
    <xf numFmtId="0" fontId="3" fillId="3" borderId="17" xfId="0" applyFont="1" applyFill="1" applyBorder="1" applyAlignment="1">
      <alignment vertical="center" wrapText="1"/>
    </xf>
    <xf numFmtId="0" fontId="3" fillId="0" borderId="18" xfId="0" applyFont="1" applyBorder="1"/>
    <xf numFmtId="0" fontId="3" fillId="0" borderId="19" xfId="0" applyFont="1" applyBorder="1"/>
    <xf numFmtId="4" fontId="3" fillId="3" borderId="12" xfId="0" applyNumberFormat="1" applyFont="1" applyFill="1" applyBorder="1" applyAlignment="1">
      <alignment wrapText="1"/>
    </xf>
    <xf numFmtId="0" fontId="3" fillId="3" borderId="16" xfId="0" applyFont="1" applyFill="1" applyBorder="1" applyAlignment="1">
      <alignment vertical="center" wrapText="1"/>
    </xf>
    <xf numFmtId="0" fontId="6" fillId="2" borderId="8" xfId="0" applyFont="1" applyFill="1" applyBorder="1" applyAlignment="1">
      <alignment horizontal="center"/>
    </xf>
    <xf numFmtId="0" fontId="6" fillId="2" borderId="10" xfId="0" applyFont="1" applyFill="1" applyBorder="1"/>
    <xf numFmtId="4" fontId="7" fillId="2" borderId="8"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1" xfId="0" applyFont="1" applyFill="1" applyBorder="1"/>
    <xf numFmtId="0" fontId="6" fillId="3" borderId="23" xfId="0" applyFont="1" applyFill="1" applyBorder="1" applyAlignment="1">
      <alignment horizontal="center"/>
    </xf>
    <xf numFmtId="0" fontId="6" fillId="3" borderId="0" xfId="0" applyFont="1" applyFill="1"/>
    <xf numFmtId="4" fontId="11" fillId="3" borderId="23"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4" xfId="0" applyFont="1" applyFill="1" applyBorder="1"/>
    <xf numFmtId="0" fontId="6" fillId="2" borderId="8" xfId="0" applyFont="1" applyFill="1" applyBorder="1" applyAlignment="1">
      <alignment horizontal="left"/>
    </xf>
    <xf numFmtId="4" fontId="6" fillId="2" borderId="11" xfId="0" applyNumberFormat="1" applyFont="1" applyFill="1" applyBorder="1" applyAlignment="1">
      <alignment horizontal="center"/>
    </xf>
    <xf numFmtId="0" fontId="6" fillId="2" borderId="16" xfId="0" applyFont="1" applyFill="1" applyBorder="1" applyAlignment="1">
      <alignment horizontal="center"/>
    </xf>
    <xf numFmtId="0" fontId="6" fillId="2" borderId="25" xfId="0" applyFont="1" applyFill="1" applyBorder="1" applyAlignment="1">
      <alignment horizontal="center" wrapText="1"/>
    </xf>
    <xf numFmtId="0" fontId="6" fillId="2" borderId="21" xfId="0" applyFont="1" applyFill="1" applyBorder="1" applyAlignment="1">
      <alignment horizontal="center"/>
    </xf>
    <xf numFmtId="4" fontId="13" fillId="3" borderId="11" xfId="0" applyNumberFormat="1" applyFont="1" applyFill="1" applyBorder="1" applyAlignment="1">
      <alignment vertical="center" wrapText="1"/>
    </xf>
    <xf numFmtId="4" fontId="13" fillId="3" borderId="12" xfId="0" applyNumberFormat="1" applyFont="1" applyFill="1" applyBorder="1" applyAlignment="1">
      <alignment vertical="center" wrapText="1"/>
    </xf>
    <xf numFmtId="4" fontId="3" fillId="0" borderId="11" xfId="0" applyNumberFormat="1" applyFont="1" applyBorder="1" applyAlignment="1">
      <alignment vertical="center" wrapText="1"/>
    </xf>
    <xf numFmtId="4" fontId="13" fillId="3" borderId="8" xfId="0" applyNumberFormat="1" applyFont="1" applyFill="1" applyBorder="1" applyAlignment="1">
      <alignment vertical="center" wrapText="1"/>
    </xf>
    <xf numFmtId="0" fontId="6" fillId="4" borderId="26" xfId="0" applyFont="1" applyFill="1" applyBorder="1" applyAlignment="1">
      <alignment horizontal="left"/>
    </xf>
    <xf numFmtId="0" fontId="6" fillId="4" borderId="27" xfId="0" applyFont="1" applyFill="1" applyBorder="1"/>
    <xf numFmtId="4" fontId="15" fillId="4" borderId="28" xfId="0" applyNumberFormat="1" applyFont="1" applyFill="1" applyBorder="1" applyAlignment="1">
      <alignment horizontal="right"/>
    </xf>
    <xf numFmtId="4" fontId="15" fillId="4" borderId="29" xfId="0" applyNumberFormat="1" applyFont="1" applyFill="1" applyBorder="1" applyAlignment="1">
      <alignment horizontal="right"/>
    </xf>
    <xf numFmtId="4" fontId="6" fillId="4" borderId="30" xfId="0" applyNumberFormat="1" applyFont="1" applyFill="1" applyBorder="1" applyAlignment="1">
      <alignment horizontal="right"/>
    </xf>
    <xf numFmtId="0" fontId="3" fillId="4" borderId="31"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28" xfId="0" applyNumberFormat="1" applyFont="1" applyBorder="1"/>
    <xf numFmtId="4" fontId="7" fillId="0" borderId="29"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7" fillId="0" borderId="0" xfId="0" applyFont="1"/>
    <xf numFmtId="0" fontId="18" fillId="0" borderId="0" xfId="0" applyFont="1"/>
    <xf numFmtId="0" fontId="19" fillId="3" borderId="0" xfId="2" applyFill="1"/>
    <xf numFmtId="0" fontId="20" fillId="5" borderId="0" xfId="2" applyFont="1" applyFill="1" applyAlignment="1">
      <alignment horizontal="right"/>
    </xf>
    <xf numFmtId="0" fontId="0" fillId="3" borderId="0" xfId="0" applyFill="1"/>
    <xf numFmtId="0" fontId="21" fillId="5" borderId="0" xfId="2" applyFont="1" applyFill="1"/>
    <xf numFmtId="0" fontId="21" fillId="5" borderId="0" xfId="2" applyFont="1" applyFill="1" applyAlignment="1">
      <alignment horizontal="right"/>
    </xf>
    <xf numFmtId="0" fontId="21" fillId="3" borderId="0" xfId="2" applyFont="1" applyFill="1"/>
    <xf numFmtId="0" fontId="22" fillId="3" borderId="0" xfId="0" applyFont="1" applyFill="1"/>
    <xf numFmtId="0" fontId="22" fillId="6" borderId="0" xfId="0" applyFont="1" applyFill="1" applyProtection="1">
      <protection hidden="1"/>
    </xf>
    <xf numFmtId="0" fontId="22" fillId="6" borderId="0" xfId="0" applyFont="1" applyFill="1"/>
    <xf numFmtId="0" fontId="23" fillId="5" borderId="0" xfId="2" applyFont="1" applyFill="1"/>
    <xf numFmtId="4" fontId="23" fillId="5" borderId="0" xfId="2" applyNumberFormat="1" applyFont="1" applyFill="1"/>
    <xf numFmtId="0" fontId="22" fillId="6" borderId="0" xfId="0" applyFont="1" applyFill="1" applyProtection="1">
      <protection locked="0" hidden="1"/>
    </xf>
    <xf numFmtId="164" fontId="22" fillId="6" borderId="0" xfId="0" applyNumberFormat="1" applyFont="1" applyFill="1" applyProtection="1">
      <protection hidden="1"/>
    </xf>
    <xf numFmtId="167" fontId="22" fillId="6" borderId="0" xfId="1" applyNumberFormat="1" applyFont="1" applyFill="1"/>
    <xf numFmtId="4" fontId="22" fillId="3" borderId="0" xfId="0" applyNumberFormat="1" applyFont="1" applyFill="1"/>
    <xf numFmtId="2" fontId="22" fillId="3" borderId="0" xfId="0" applyNumberFormat="1" applyFont="1" applyFill="1"/>
    <xf numFmtId="4" fontId="21" fillId="5" borderId="0" xfId="2" applyNumberFormat="1" applyFont="1" applyFill="1"/>
    <xf numFmtId="168" fontId="22" fillId="3" borderId="0" xfId="0" applyNumberFormat="1" applyFont="1" applyFill="1"/>
    <xf numFmtId="0" fontId="21" fillId="7" borderId="32" xfId="2" applyFont="1" applyFill="1" applyBorder="1"/>
    <xf numFmtId="0" fontId="21" fillId="5" borderId="33" xfId="2" applyFont="1" applyFill="1" applyBorder="1"/>
    <xf numFmtId="0" fontId="22" fillId="3" borderId="33" xfId="0" applyFont="1" applyFill="1" applyBorder="1"/>
    <xf numFmtId="169" fontId="21" fillId="7" borderId="33" xfId="2" applyNumberFormat="1" applyFont="1" applyFill="1" applyBorder="1"/>
    <xf numFmtId="0" fontId="21" fillId="7" borderId="34" xfId="2" applyFont="1" applyFill="1" applyBorder="1"/>
    <xf numFmtId="0" fontId="24" fillId="3" borderId="0" xfId="0" applyFont="1" applyFill="1" applyProtection="1">
      <protection hidden="1"/>
    </xf>
    <xf numFmtId="0" fontId="21" fillId="7" borderId="35" xfId="2" applyFont="1" applyFill="1" applyBorder="1"/>
    <xf numFmtId="0" fontId="21" fillId="7" borderId="0" xfId="2" applyFont="1" applyFill="1"/>
    <xf numFmtId="0" fontId="21" fillId="7" borderId="36" xfId="2" applyFont="1" applyFill="1" applyBorder="1"/>
    <xf numFmtId="164" fontId="22" fillId="3" borderId="0" xfId="0" applyNumberFormat="1" applyFont="1" applyFill="1" applyProtection="1">
      <protection hidden="1"/>
    </xf>
    <xf numFmtId="169" fontId="22" fillId="3" borderId="0" xfId="0" applyNumberFormat="1" applyFont="1" applyFill="1"/>
    <xf numFmtId="3" fontId="21" fillId="7" borderId="0" xfId="2" applyNumberFormat="1" applyFont="1" applyFill="1"/>
    <xf numFmtId="0" fontId="24" fillId="6" borderId="0" xfId="0" applyFont="1" applyFill="1" applyProtection="1">
      <protection hidden="1"/>
    </xf>
    <xf numFmtId="164" fontId="24" fillId="6" borderId="0" xfId="0" applyNumberFormat="1" applyFont="1" applyFill="1" applyProtection="1">
      <protection hidden="1"/>
    </xf>
    <xf numFmtId="10" fontId="21" fillId="7" borderId="0" xfId="1" applyNumberFormat="1" applyFont="1" applyFill="1" applyBorder="1"/>
    <xf numFmtId="164" fontId="24" fillId="3" borderId="0" xfId="0" applyNumberFormat="1" applyFont="1" applyFill="1" applyProtection="1">
      <protection hidden="1"/>
    </xf>
    <xf numFmtId="4" fontId="21" fillId="7" borderId="0" xfId="2" applyNumberFormat="1" applyFont="1" applyFill="1"/>
    <xf numFmtId="0" fontId="22" fillId="3" borderId="0" xfId="0" applyFont="1" applyFill="1" applyProtection="1">
      <protection locked="0" hidden="1"/>
    </xf>
    <xf numFmtId="164" fontId="2" fillId="3" borderId="0" xfId="0" applyNumberFormat="1" applyFont="1" applyFill="1" applyProtection="1">
      <protection hidden="1"/>
    </xf>
    <xf numFmtId="0" fontId="21" fillId="7" borderId="19" xfId="2" applyFont="1" applyFill="1" applyBorder="1"/>
    <xf numFmtId="0" fontId="21" fillId="5" borderId="37" xfId="2" applyFont="1" applyFill="1" applyBorder="1"/>
    <xf numFmtId="0" fontId="22" fillId="3" borderId="37" xfId="0" applyFont="1" applyFill="1" applyBorder="1"/>
    <xf numFmtId="167" fontId="21" fillId="7" borderId="37" xfId="2" applyNumberFormat="1" applyFont="1" applyFill="1" applyBorder="1"/>
    <xf numFmtId="0" fontId="21" fillId="7" borderId="25" xfId="2" applyFont="1" applyFill="1" applyBorder="1"/>
    <xf numFmtId="170" fontId="21" fillId="7" borderId="0" xfId="2" applyNumberFormat="1" applyFont="1" applyFill="1"/>
    <xf numFmtId="0" fontId="25" fillId="5" borderId="38" xfId="2" applyFont="1" applyFill="1" applyBorder="1" applyAlignment="1">
      <alignment horizontal="right"/>
    </xf>
    <xf numFmtId="169" fontId="26" fillId="5" borderId="0" xfId="2" applyNumberFormat="1" applyFont="1" applyFill="1"/>
    <xf numFmtId="168" fontId="21" fillId="5" borderId="0" xfId="2" applyNumberFormat="1" applyFont="1" applyFill="1"/>
    <xf numFmtId="169" fontId="27" fillId="5" borderId="0" xfId="2" applyNumberFormat="1" applyFont="1" applyFill="1"/>
    <xf numFmtId="0" fontId="19" fillId="5" borderId="0" xfId="2" applyFill="1"/>
    <xf numFmtId="4" fontId="19" fillId="5" borderId="0" xfId="2" applyNumberFormat="1" applyFill="1"/>
    <xf numFmtId="168" fontId="19" fillId="5" borderId="0" xfId="2" applyNumberFormat="1" applyFill="1"/>
    <xf numFmtId="0" fontId="0" fillId="3" borderId="0" xfId="0" applyFill="1" applyProtection="1">
      <protection locked="0" hidden="1"/>
    </xf>
    <xf numFmtId="164" fontId="0" fillId="3" borderId="0" xfId="0" applyNumberFormat="1" applyFill="1" applyProtection="1">
      <protection hidden="1"/>
    </xf>
    <xf numFmtId="0" fontId="28" fillId="3" borderId="0" xfId="2" applyFont="1" applyFill="1"/>
    <xf numFmtId="0" fontId="29" fillId="5" borderId="0" xfId="2" applyFont="1" applyFill="1" applyAlignment="1">
      <alignment horizontal="right"/>
    </xf>
    <xf numFmtId="0" fontId="28" fillId="5" borderId="0" xfId="2" applyFont="1" applyFill="1"/>
    <xf numFmtId="0" fontId="28" fillId="5" borderId="0" xfId="2"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0" fontId="33" fillId="5" borderId="0" xfId="2" applyFont="1" applyFill="1"/>
    <xf numFmtId="4" fontId="0" fillId="3" borderId="0" xfId="0" applyNumberFormat="1" applyFill="1"/>
    <xf numFmtId="0" fontId="34" fillId="5" borderId="0" xfId="2" applyFont="1" applyFill="1"/>
    <xf numFmtId="4" fontId="28" fillId="5" borderId="0" xfId="2" applyNumberFormat="1" applyFont="1" applyFill="1"/>
    <xf numFmtId="168" fontId="0" fillId="3" borderId="0" xfId="0" applyNumberFormat="1" applyFill="1"/>
    <xf numFmtId="0" fontId="19" fillId="7" borderId="32" xfId="2" applyFill="1" applyBorder="1"/>
    <xf numFmtId="0" fontId="19" fillId="5" borderId="33" xfId="2" applyFill="1" applyBorder="1"/>
    <xf numFmtId="0" fontId="0" fillId="3" borderId="33" xfId="0" applyFill="1" applyBorder="1"/>
    <xf numFmtId="0" fontId="19" fillId="7" borderId="34" xfId="2" applyFill="1" applyBorder="1"/>
    <xf numFmtId="0" fontId="2" fillId="3" borderId="0" xfId="0" applyFont="1" applyFill="1" applyProtection="1">
      <protection hidden="1"/>
    </xf>
    <xf numFmtId="0" fontId="28" fillId="7" borderId="32" xfId="2" applyFont="1" applyFill="1" applyBorder="1"/>
    <xf numFmtId="0" fontId="28" fillId="5" borderId="33" xfId="2" applyFont="1" applyFill="1" applyBorder="1"/>
    <xf numFmtId="0" fontId="35" fillId="3" borderId="33" xfId="3" applyFont="1" applyFill="1" applyBorder="1"/>
    <xf numFmtId="169" fontId="28" fillId="7" borderId="33" xfId="2" applyNumberFormat="1" applyFont="1" applyFill="1" applyBorder="1"/>
    <xf numFmtId="0" fontId="28" fillId="7" borderId="34" xfId="2" applyFont="1" applyFill="1" applyBorder="1"/>
    <xf numFmtId="0" fontId="19" fillId="7" borderId="35" xfId="2" applyFill="1" applyBorder="1"/>
    <xf numFmtId="0" fontId="19" fillId="7" borderId="36" xfId="2" applyFill="1" applyBorder="1"/>
    <xf numFmtId="0" fontId="28" fillId="7" borderId="35" xfId="2" applyFont="1" applyFill="1" applyBorder="1"/>
    <xf numFmtId="0" fontId="35" fillId="3" borderId="0" xfId="3" applyFont="1" applyFill="1"/>
    <xf numFmtId="0" fontId="28" fillId="7" borderId="0" xfId="2" applyFont="1" applyFill="1"/>
    <xf numFmtId="0" fontId="28" fillId="7" borderId="36" xfId="2" applyFont="1" applyFill="1" applyBorder="1"/>
    <xf numFmtId="169" fontId="0" fillId="3" borderId="0" xfId="0" applyNumberFormat="1" applyFill="1"/>
    <xf numFmtId="169" fontId="35" fillId="3" borderId="0" xfId="3" applyNumberFormat="1" applyFont="1" applyFill="1"/>
    <xf numFmtId="3" fontId="28" fillId="7" borderId="0" xfId="2" applyNumberFormat="1" applyFont="1" applyFill="1"/>
    <xf numFmtId="171" fontId="19" fillId="3" borderId="0" xfId="2" applyNumberFormat="1" applyFill="1"/>
    <xf numFmtId="171" fontId="36" fillId="0" borderId="0" xfId="4" applyNumberFormat="1" applyFont="1" applyAlignment="1">
      <alignment vertical="center"/>
    </xf>
    <xf numFmtId="0" fontId="37" fillId="3" borderId="0" xfId="2" applyFont="1" applyFill="1"/>
    <xf numFmtId="0" fontId="28" fillId="7" borderId="19" xfId="2" applyFont="1" applyFill="1" applyBorder="1"/>
    <xf numFmtId="0" fontId="28" fillId="5" borderId="37" xfId="2" applyFont="1" applyFill="1" applyBorder="1"/>
    <xf numFmtId="0" fontId="35" fillId="3" borderId="37" xfId="3" applyFont="1" applyFill="1" applyBorder="1"/>
    <xf numFmtId="167" fontId="28" fillId="3" borderId="37" xfId="2" applyNumberFormat="1" applyFont="1" applyFill="1" applyBorder="1"/>
    <xf numFmtId="0" fontId="28" fillId="7" borderId="25" xfId="2" applyFont="1" applyFill="1" applyBorder="1"/>
    <xf numFmtId="0" fontId="19" fillId="7" borderId="0" xfId="2" applyFill="1"/>
    <xf numFmtId="170" fontId="19" fillId="7" borderId="0" xfId="2" applyNumberFormat="1" applyFill="1"/>
    <xf numFmtId="170" fontId="28" fillId="7" borderId="0" xfId="2" applyNumberFormat="1" applyFont="1" applyFill="1"/>
    <xf numFmtId="0" fontId="38" fillId="5" borderId="38" xfId="2" applyFont="1" applyFill="1" applyBorder="1" applyAlignment="1">
      <alignment horizontal="right"/>
    </xf>
    <xf numFmtId="0" fontId="39" fillId="5" borderId="38" xfId="2" applyFont="1" applyFill="1" applyBorder="1" applyAlignment="1">
      <alignment horizontal="right"/>
    </xf>
    <xf numFmtId="169" fontId="40" fillId="5" borderId="0" xfId="2" applyNumberFormat="1" applyFont="1" applyFill="1"/>
    <xf numFmtId="168" fontId="28" fillId="5" borderId="0" xfId="2" applyNumberFormat="1" applyFont="1" applyFill="1"/>
    <xf numFmtId="0" fontId="6" fillId="0" borderId="0" xfId="0" applyFont="1" applyAlignment="1">
      <alignment horizontal="right"/>
    </xf>
    <xf numFmtId="3" fontId="7" fillId="0" borderId="0" xfId="0" applyNumberFormat="1" applyFont="1" applyAlignment="1">
      <alignment horizontal="right"/>
    </xf>
    <xf numFmtId="4" fontId="13" fillId="8" borderId="12" xfId="0" applyNumberFormat="1" applyFont="1" applyFill="1" applyBorder="1" applyAlignment="1">
      <alignment vertical="center" wrapText="1"/>
    </xf>
    <xf numFmtId="0" fontId="15" fillId="2" borderId="4" xfId="0" applyFont="1" applyFill="1" applyBorder="1" applyAlignment="1">
      <alignment horizontal="center"/>
    </xf>
    <xf numFmtId="0" fontId="15" fillId="2" borderId="5" xfId="0" applyFont="1" applyFill="1" applyBorder="1" applyAlignment="1">
      <alignment horizontal="center"/>
    </xf>
    <xf numFmtId="4" fontId="13" fillId="0" borderId="11" xfId="0" applyNumberFormat="1" applyFont="1" applyBorder="1" applyAlignment="1">
      <alignment horizontal="right" wrapText="1"/>
    </xf>
    <xf numFmtId="4" fontId="13" fillId="0" borderId="12" xfId="0" applyNumberFormat="1" applyFont="1" applyBorder="1" applyAlignment="1">
      <alignment wrapText="1"/>
    </xf>
    <xf numFmtId="4" fontId="13" fillId="0" borderId="11" xfId="0" applyNumberFormat="1" applyFont="1" applyBorder="1" applyAlignment="1">
      <alignment wrapText="1"/>
    </xf>
    <xf numFmtId="4" fontId="13" fillId="3" borderId="12" xfId="0" applyNumberFormat="1" applyFont="1" applyFill="1" applyBorder="1" applyAlignment="1">
      <alignment wrapText="1"/>
    </xf>
    <xf numFmtId="4" fontId="15" fillId="2" borderId="8" xfId="0" applyNumberFormat="1" applyFont="1" applyFill="1" applyBorder="1" applyAlignment="1">
      <alignment horizontal="right"/>
    </xf>
    <xf numFmtId="4" fontId="15" fillId="2" borderId="21" xfId="0" applyNumberFormat="1" applyFont="1" applyFill="1" applyBorder="1" applyAlignment="1">
      <alignment horizontal="right"/>
    </xf>
    <xf numFmtId="4" fontId="15" fillId="3" borderId="23" xfId="0" applyNumberFormat="1" applyFont="1" applyFill="1" applyBorder="1" applyAlignment="1">
      <alignment horizontal="right"/>
    </xf>
    <xf numFmtId="4" fontId="15" fillId="3" borderId="21" xfId="0" applyNumberFormat="1" applyFont="1" applyFill="1" applyBorder="1" applyAlignment="1">
      <alignment horizontal="right"/>
    </xf>
    <xf numFmtId="4" fontId="15" fillId="2" borderId="11" xfId="0" applyNumberFormat="1" applyFont="1" applyFill="1" applyBorder="1" applyAlignment="1">
      <alignment horizontal="center"/>
    </xf>
    <xf numFmtId="0" fontId="15" fillId="2" borderId="16" xfId="0" applyFont="1" applyFill="1" applyBorder="1" applyAlignment="1">
      <alignment horizontal="center"/>
    </xf>
    <xf numFmtId="4" fontId="15" fillId="0" borderId="23" xfId="0" applyNumberFormat="1" applyFont="1" applyBorder="1" applyAlignment="1">
      <alignment horizontal="right"/>
    </xf>
    <xf numFmtId="4" fontId="15" fillId="0" borderId="24" xfId="0" applyNumberFormat="1" applyFont="1" applyBorder="1" applyAlignment="1">
      <alignment horizontal="right"/>
    </xf>
    <xf numFmtId="4" fontId="13" fillId="0" borderId="23" xfId="0" applyNumberFormat="1" applyFont="1" applyBorder="1" applyAlignment="1">
      <alignment horizontal="right"/>
    </xf>
    <xf numFmtId="166" fontId="15" fillId="0" borderId="23" xfId="0" applyNumberFormat="1" applyFont="1" applyBorder="1"/>
    <xf numFmtId="166" fontId="15" fillId="0" borderId="28" xfId="0" applyNumberFormat="1" applyFont="1" applyBorder="1"/>
    <xf numFmtId="4" fontId="15" fillId="0" borderId="29" xfId="0" applyNumberFormat="1" applyFont="1" applyBorder="1"/>
    <xf numFmtId="3" fontId="19" fillId="7" borderId="0" xfId="2" applyNumberFormat="1" applyFill="1"/>
    <xf numFmtId="172" fontId="0" fillId="3" borderId="0" xfId="0" applyNumberFormat="1" applyFill="1"/>
    <xf numFmtId="173" fontId="6" fillId="0" borderId="23" xfId="0" applyNumberFormat="1" applyFont="1" applyBorder="1"/>
    <xf numFmtId="173" fontId="6" fillId="0" borderId="28" xfId="0" applyNumberFormat="1" applyFont="1" applyBorder="1"/>
    <xf numFmtId="164" fontId="3" fillId="0" borderId="0" xfId="0" applyNumberFormat="1" applyFont="1"/>
    <xf numFmtId="4" fontId="20" fillId="5" borderId="0" xfId="2" applyNumberFormat="1" applyFont="1" applyFill="1" applyAlignment="1">
      <alignment horizontal="right"/>
    </xf>
    <xf numFmtId="4" fontId="21" fillId="5" borderId="0" xfId="2" applyNumberFormat="1" applyFont="1" applyFill="1" applyAlignment="1">
      <alignment horizontal="right"/>
    </xf>
    <xf numFmtId="4" fontId="33" fillId="5" borderId="0" xfId="2" applyNumberFormat="1" applyFont="1" applyFill="1"/>
    <xf numFmtId="4" fontId="19" fillId="3" borderId="0" xfId="2" applyNumberFormat="1" applyFill="1"/>
    <xf numFmtId="4" fontId="37" fillId="3" borderId="0" xfId="2" applyNumberFormat="1" applyFont="1" applyFill="1"/>
    <xf numFmtId="4" fontId="38" fillId="5" borderId="38" xfId="2" applyNumberFormat="1" applyFont="1" applyFill="1" applyBorder="1" applyAlignment="1">
      <alignment horizontal="right"/>
    </xf>
    <xf numFmtId="4" fontId="29" fillId="5" borderId="0" xfId="2" applyNumberFormat="1" applyFont="1" applyFill="1" applyAlignment="1">
      <alignment horizontal="right"/>
    </xf>
    <xf numFmtId="4" fontId="28" fillId="5" borderId="0" xfId="2" applyNumberFormat="1" applyFont="1" applyFill="1" applyAlignment="1">
      <alignment horizontal="right"/>
    </xf>
    <xf numFmtId="4" fontId="28" fillId="3" borderId="0" xfId="2" applyNumberFormat="1" applyFont="1" applyFill="1"/>
    <xf numFmtId="4" fontId="35" fillId="3" borderId="0" xfId="3" applyNumberFormat="1" applyFont="1" applyFill="1"/>
    <xf numFmtId="4" fontId="36" fillId="0" borderId="0" xfId="4" applyNumberFormat="1" applyFont="1" applyAlignment="1">
      <alignment vertical="center"/>
    </xf>
    <xf numFmtId="4" fontId="39" fillId="5" borderId="38" xfId="2" applyNumberFormat="1" applyFont="1" applyFill="1" applyBorder="1" applyAlignment="1">
      <alignment horizontal="right"/>
    </xf>
    <xf numFmtId="4" fontId="6" fillId="0" borderId="42" xfId="0" applyNumberFormat="1" applyFont="1" applyBorder="1" applyAlignment="1">
      <alignment horizontal="right"/>
    </xf>
    <xf numFmtId="4" fontId="6" fillId="0" borderId="43" xfId="0" applyNumberFormat="1" applyFont="1" applyBorder="1" applyAlignment="1">
      <alignment horizontal="right"/>
    </xf>
    <xf numFmtId="0" fontId="3" fillId="0" borderId="23" xfId="0" applyFont="1" applyBorder="1"/>
    <xf numFmtId="0" fontId="3" fillId="0" borderId="24" xfId="0" applyFont="1" applyBorder="1"/>
    <xf numFmtId="0" fontId="1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wrapText="1"/>
    </xf>
    <xf numFmtId="14" fontId="5" fillId="0" borderId="0" xfId="0" applyNumberFormat="1" applyFont="1" applyAlignment="1">
      <alignment horizontal="center" wrapText="1"/>
    </xf>
    <xf numFmtId="0" fontId="3" fillId="0" borderId="9" xfId="0" applyFont="1" applyBorder="1"/>
    <xf numFmtId="0" fontId="3" fillId="0" borderId="10" xfId="0" applyFont="1" applyBorder="1"/>
    <xf numFmtId="0" fontId="6" fillId="0" borderId="0" xfId="0" applyFont="1" applyAlignment="1">
      <alignment horizontal="left" wrapText="1"/>
    </xf>
    <xf numFmtId="0" fontId="9" fillId="0" borderId="0" xfId="0" applyFont="1" applyAlignment="1">
      <alignment horizontal="left" wrapText="1"/>
    </xf>
    <xf numFmtId="0" fontId="3" fillId="0" borderId="1"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20" xfId="0" applyNumberFormat="1"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6" xfId="0" applyFont="1" applyFill="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0" fontId="41" fillId="0" borderId="39" xfId="0" applyFont="1" applyBorder="1" applyAlignment="1">
      <alignment horizontal="center"/>
    </xf>
    <xf numFmtId="0" fontId="41" fillId="0" borderId="40" xfId="0" applyFont="1" applyBorder="1" applyAlignment="1">
      <alignment horizontal="center"/>
    </xf>
    <xf numFmtId="4" fontId="3" fillId="0" borderId="20"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3" fontId="43" fillId="0" borderId="42" xfId="0" applyNumberFormat="1" applyFont="1" applyBorder="1" applyAlignment="1">
      <alignment horizontal="center"/>
    </xf>
    <xf numFmtId="3" fontId="43" fillId="0" borderId="43" xfId="0" applyNumberFormat="1" applyFont="1" applyBorder="1" applyAlignment="1">
      <alignment horizontal="center"/>
    </xf>
    <xf numFmtId="3" fontId="42" fillId="0" borderId="42" xfId="0" applyNumberFormat="1" applyFont="1" applyBorder="1" applyAlignment="1">
      <alignment horizontal="center"/>
    </xf>
    <xf numFmtId="3" fontId="42" fillId="0" borderId="43" xfId="0" applyNumberFormat="1" applyFont="1" applyBorder="1" applyAlignment="1">
      <alignment horizontal="center"/>
    </xf>
    <xf numFmtId="0" fontId="41" fillId="0" borderId="28" xfId="0" applyFont="1" applyBorder="1" applyAlignment="1">
      <alignment horizontal="center"/>
    </xf>
    <xf numFmtId="0" fontId="41" fillId="0" borderId="29" xfId="0" applyFont="1" applyBorder="1" applyAlignment="1">
      <alignment horizontal="center"/>
    </xf>
    <xf numFmtId="0" fontId="15" fillId="0" borderId="28" xfId="0" applyFont="1" applyBorder="1" applyAlignment="1">
      <alignment horizontal="center"/>
    </xf>
    <xf numFmtId="0" fontId="15" fillId="0" borderId="29" xfId="0" applyFont="1" applyBorder="1" applyAlignment="1">
      <alignment horizontal="center"/>
    </xf>
    <xf numFmtId="0" fontId="41" fillId="0" borderId="41" xfId="0" applyFont="1" applyBorder="1" applyAlignment="1">
      <alignment horizontal="center"/>
    </xf>
  </cellXfs>
  <cellStyles count="5">
    <cellStyle name="Normaallaad 4 2" xfId="2" xr:uid="{042E3CB6-99C9-4325-B049-0E1A629791DF}"/>
    <cellStyle name="Normal" xfId="0" builtinId="0"/>
    <cellStyle name="Normal 2" xfId="3" xr:uid="{D3CB49DA-073A-403B-8FAC-5475E596C188}"/>
    <cellStyle name="Normal 2 2" xfId="4" xr:uid="{1503EA2D-6E12-432A-AEBD-C8A5C415B5C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eeterS/Downloads/900276_Kaunite_kunstide_kool-Parnu_mnt_59_eelarve-prognoos%20(2).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HenriT\RKAS%20Pilv\Finantsosakond\Kinnistup&#245;hiselt%20tehtud%20t&#246;&#246;d\AKADEEMIA2\01%20Lepingute%20muudatused\RaM\Akadeemia%202%20ja%20Pikk%2016b_ARVUTUSKESKOND_v3.7_Pikk%2016b%20tegelik_Akadeemia%202%20tegelik_SKA%20pind%20RaMile.xlsm" TargetMode="External"/><Relationship Id="rId1" Type="http://schemas.openxmlformats.org/officeDocument/2006/relationships/externalLinkPath" Target="file:///C:\Users\HenriT\RKAS%20Pilv\Finantsosakond\Kinnistup&#245;hiselt%20tehtud%20t&#246;&#246;d\AKADEEMIA2\01%20Lepingute%20muudatused\RaM\Akadeemia%202%20ja%20Pikk%2016b_ARVUTUSKESKOND_v3.7_Pikk%2016b%20tegelik_Akadeemia%202%20tegelik_SKA%20pind%20RaMile.xlsm" TargetMode="External"/></Relationships>
</file>

<file path=xl/externalLinks/_rels/externalLink14.xml.rels><?xml version="1.0" encoding="UTF-8" standalone="yes"?>
<Relationships xmlns="http://schemas.openxmlformats.org/package/2006/relationships"><Relationship Id="rId3" Type="http://schemas.openxmlformats.org/officeDocument/2006/relationships/externalLinkPath" Target="file:///C:\Users\HenriT\RKAS%20Pilv\Finantsosakond\Kinnistup&#245;hiselt%20tehtud%20t&#246;&#246;d\AKADEEMIA2\01%20Lepingute%20muudatused\SKA\Akadeemia%202%20ja%20Pikk%2016b_ARVUTUSKESKOND_v3.7_Pikk%2016b%20tegelik_Akadeemia%202%20tegelik_koosolekute%20ruumid%20SKA%20ainukasutusse.xlsm" TargetMode="External"/><Relationship Id="rId2" Type="http://schemas.microsoft.com/office/2019/04/relationships/externalLinkLongPath" Target="file:///C:\Users\HenriT\RKAS%20Pilv\Finantsosakond\Kinnistup&#245;hiselt%20tehtud%20t&#246;&#246;d\AKADEEMIA2\01%20Lepingute%20muudatused\SKA\Akadeemia%202%20ja%20Pikk%2016b_ARVUTUSKESKOND_v3.7_Pikk%2016b%20tegelik_Akadeemia%202%20tegelik_koosolekute%20ruumid%20SKA%20ainukasutusse.xlsm?768307B6" TargetMode="External"/><Relationship Id="rId1" Type="http://schemas.openxmlformats.org/officeDocument/2006/relationships/externalLinkPath" Target="file:///\\768307B6\Akadeemia%202%20ja%20Pikk%2016b_ARVUTUSKESKOND_v3.7_Pikk%2016b%20tegelik_Akadeemia%202%20tegelik_koosolekute%20ruumid%20SKA%20ainukasutuss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roba/Downloads/900506_Tehnika_tn_18_Tallinna_Euroopa_Kool_eelarve_1%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eeterma/Documents/900382_Ryytelkonnahoone/Hoone%20eelarve/.900382_R&#252;&#252;telkonnahoone_eelarve_prognoos%2007.1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Tabel täitmiseks"/>
    </sheetNames>
    <sheetDataSet>
      <sheetData sheetId="0">
        <row r="34">
          <cell r="F34" t="str">
            <v>-</v>
          </cell>
        </row>
        <row r="35">
          <cell r="F35" t="str">
            <v>10 Arvestuslikud vahendid</v>
          </cell>
        </row>
        <row r="36">
          <cell r="F36" t="str">
            <v>20 Kindlaksmääratud vahendid</v>
          </cell>
        </row>
        <row r="37">
          <cell r="F37" t="str">
            <v>21 Kindlaksmääratud - limiidid vp. SAPi</v>
          </cell>
        </row>
        <row r="38">
          <cell r="F38" t="str">
            <v>30 Ülekantavad vahendid</v>
          </cell>
        </row>
        <row r="39">
          <cell r="F39" t="str">
            <v>31 Välistoetuste riiklik kaasfinantseering</v>
          </cell>
        </row>
        <row r="40">
          <cell r="F40" t="str">
            <v>32 Välistoetuste riiklik kaasfinantseering - limiidid vp. SAPi</v>
          </cell>
        </row>
        <row r="41">
          <cell r="F41" t="str">
            <v>40 Tulud ja tuludest sõltuvad kulud</v>
          </cell>
        </row>
        <row r="42">
          <cell r="F42" t="str">
            <v>41 Vahendatud tulud ja sõltuvad kulud - limiidid vp. SAPi</v>
          </cell>
        </row>
        <row r="43">
          <cell r="F43" t="str">
            <v>42 Toetused riigilt ja riigiasutustelt, mitte välistoetus</v>
          </cell>
        </row>
        <row r="44">
          <cell r="F44" t="str">
            <v>43 Muud tulud ja tuludest sõltuvad kulud</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s>
    <sheetDataSet>
      <sheetData sheetId="0">
        <row r="4">
          <cell r="F4" t="str">
            <v>Kaunite kunstide kool, Pärnu mnt 59</v>
          </cell>
        </row>
      </sheetData>
      <sheetData sheetId="1">
        <row r="121">
          <cell r="I121">
            <v>181603</v>
          </cell>
          <cell r="J121">
            <v>490.74</v>
          </cell>
          <cell r="K121">
            <v>106.49</v>
          </cell>
          <cell r="L121">
            <v>107.5</v>
          </cell>
          <cell r="M121">
            <v>1283.02</v>
          </cell>
          <cell r="N121">
            <v>895.3900000000001</v>
          </cell>
          <cell r="O121">
            <v>943.8900000000001</v>
          </cell>
          <cell r="P121">
            <v>475.41</v>
          </cell>
          <cell r="Q121">
            <v>710.84</v>
          </cell>
          <cell r="R121">
            <v>783.1400000000001</v>
          </cell>
          <cell r="S121">
            <v>769.95</v>
          </cell>
          <cell r="T121">
            <v>2031.2099999999998</v>
          </cell>
          <cell r="U121">
            <v>145847.10999999999</v>
          </cell>
          <cell r="V121">
            <v>1905.42</v>
          </cell>
          <cell r="W121">
            <v>2204.4900000000002</v>
          </cell>
          <cell r="X121">
            <v>1056.17</v>
          </cell>
          <cell r="Y121">
            <v>86489.600000000006</v>
          </cell>
          <cell r="Z121">
            <v>42316.06</v>
          </cell>
          <cell r="AA121">
            <v>1643.5500000000002</v>
          </cell>
          <cell r="AB121">
            <v>1039.08</v>
          </cell>
          <cell r="AC121">
            <v>145229.60999999999</v>
          </cell>
          <cell r="AD121">
            <v>1570.74</v>
          </cell>
          <cell r="AE121">
            <v>50026.85</v>
          </cell>
          <cell r="AF121">
            <v>3435.45</v>
          </cell>
          <cell r="AG121">
            <v>2056.85</v>
          </cell>
          <cell r="AH121">
            <v>60116.509999999995</v>
          </cell>
          <cell r="AI121">
            <v>64365.26999999999</v>
          </cell>
          <cell r="AJ121">
            <v>71264.09</v>
          </cell>
          <cell r="AK121">
            <v>165557.73000000001</v>
          </cell>
          <cell r="AL121">
            <v>75600</v>
          </cell>
          <cell r="AM121">
            <v>67290</v>
          </cell>
          <cell r="AN121">
            <v>226200</v>
          </cell>
          <cell r="AO121">
            <v>125850</v>
          </cell>
          <cell r="AP121">
            <v>142600</v>
          </cell>
          <cell r="AQ121">
            <v>142600</v>
          </cell>
          <cell r="AR121">
            <v>115600</v>
          </cell>
          <cell r="AS121">
            <v>174950</v>
          </cell>
          <cell r="AT121">
            <v>82600</v>
          </cell>
          <cell r="AU121">
            <v>82600</v>
          </cell>
          <cell r="AV121">
            <v>82600</v>
          </cell>
          <cell r="AW121">
            <v>86600</v>
          </cell>
          <cell r="AX121">
            <v>82600</v>
          </cell>
          <cell r="AY121">
            <v>291000</v>
          </cell>
          <cell r="AZ121">
            <v>149100</v>
          </cell>
          <cell r="BA121">
            <v>0</v>
          </cell>
          <cell r="BB121">
            <v>0</v>
          </cell>
          <cell r="BC121">
            <v>0</v>
          </cell>
          <cell r="BD121">
            <v>0</v>
          </cell>
          <cell r="BE121">
            <v>0</v>
          </cell>
          <cell r="BF121">
            <v>73250</v>
          </cell>
          <cell r="BG121">
            <v>73250</v>
          </cell>
        </row>
      </sheetData>
      <sheetData sheetId="2">
        <row r="24">
          <cell r="B24" t="str">
            <v>2.2. Kinnisvara omandamise ja väärtustamise kulud</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DEL_A2"/>
      <sheetName val="Akadeemia2_eelarve"/>
      <sheetName val="Akadeemia2_prognoos"/>
      <sheetName val="----"/>
      <sheetName val="---"/>
      <sheetName val="--"/>
      <sheetName val="-"/>
      <sheetName val="Akadeemia2_eelarve_11.20"/>
      <sheetName val="Akadeemia2_prognoos_11.20"/>
      <sheetName val="Suur3_eelarve_vahepealne"/>
      <sheetName val="Suur3_prognoos_vahepealne"/>
      <sheetName val="Eksplikatsioon_16.02.2023_A2"/>
      <sheetName val="Lisa 6.1. Lisa 1 Parendustööd"/>
      <sheetName val="Lisa 6.1. Lisa 2 Sisustus"/>
      <sheetName val="Kulud lepingutesse_A2"/>
      <sheetName val="Sisendinfo"/>
      <sheetName val="Taust"/>
      <sheetName val="Lisa 3_RaM"/>
      <sheetName val="AG_BIL_RaM"/>
      <sheetName val="AG_INV_RaM"/>
      <sheetName val="AG_TS_RaM"/>
      <sheetName val="Lisa 3_RaM_lisanduv"/>
      <sheetName val="AG_BIL_RaM_lisanduv"/>
      <sheetName val="AG_INV_RaM_lisanduv"/>
      <sheetName val="AG_TS_RaM_lisanduv"/>
      <sheetName val="Lisa 3_TI"/>
      <sheetName val="AG_BIL_TI"/>
      <sheetName val="AG_INV_TI"/>
      <sheetName val="AG_TS_TI"/>
      <sheetName val="Lisa 3_SKA"/>
      <sheetName val="AG_BIL_SKA"/>
      <sheetName val="AG_INV_SKA"/>
      <sheetName val="AG_TS_SKA"/>
      <sheetName val="Lisa 3_SKA_loobub"/>
      <sheetName val="AG_BIL_SKA_loobub"/>
      <sheetName val="AG_INV_SKA_loobub"/>
      <sheetName val="AG_TS_SKA_loobub"/>
      <sheetName val="Lisa 3_TA"/>
      <sheetName val="AG_BIL_TA"/>
      <sheetName val="AG_INV_TA"/>
      <sheetName val="AG_TS_TA"/>
      <sheetName val="Lisa 3_TA_loobub"/>
      <sheetName val="AG_BIL_TA_loobub"/>
      <sheetName val="AG_INV_TA_loobub"/>
      <sheetName val="AG_TS_TA_loobub"/>
      <sheetName val="Lisa 3_SA KIK"/>
      <sheetName val="AG_BIL_SA KIK"/>
      <sheetName val="AG_INV_SA KIK"/>
      <sheetName val="AG_TS_SA KIK"/>
      <sheetName val="MUDEL_pikk 16b"/>
      <sheetName val="Lisa 6.1. Lisa 1 Parendustööd_P"/>
      <sheetName val="Lisa 6.1. Lisa 2 Sisustus_P16b"/>
      <sheetName val="Eksplikatsioon 20.10.2021_P16b"/>
      <sheetName val="Kulud lepingutesse_P16b"/>
      <sheetName val="Lisa 3_RaM2"/>
      <sheetName val="AG_BIL_RaM2"/>
      <sheetName val="AG_INV_RaM2"/>
      <sheetName val="AG_TS_RaM2"/>
      <sheetName val="Lisa 3_MKA"/>
      <sheetName val="AG_BIL_MKA"/>
      <sheetName val="AG_INV_MKA"/>
      <sheetName val="AG_TS_MKA"/>
      <sheetName val="Lisa 3_TTJA"/>
      <sheetName val="AG_BIL_TTJA"/>
      <sheetName val="AG_INV_TTJA"/>
      <sheetName val="AG_TS_TTJA"/>
      <sheetName val="Lisa 3_ERKK"/>
      <sheetName val="AG_BIL_ERKK"/>
      <sheetName val="AG_INV_ERKK"/>
      <sheetName val="AG_TS_ERKK"/>
      <sheetName val="Lisa 3_ERKK_A2 TA oma TS"/>
      <sheetName val="AG_BIL_ERKKA2 TA oma TS"/>
      <sheetName val="AG_INV_ERKK_A2 TA oma TS"/>
      <sheetName val="AG_TS_ERKK_A2 TA oma TS"/>
    </sheetNames>
    <sheetDataSet>
      <sheetData sheetId="0">
        <row r="226">
          <cell r="E226">
            <v>3.4000000000000002E-2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5">
          <cell r="H25">
            <v>1079760.6274519712</v>
          </cell>
          <cell r="S25">
            <v>152099.65770188585</v>
          </cell>
        </row>
        <row r="133">
          <cell r="H133">
            <v>144308.10933768787</v>
          </cell>
        </row>
      </sheetData>
      <sheetData sheetId="32"/>
      <sheetData sheetId="33">
        <row r="6">
          <cell r="D6" t="str">
            <v>Akadeemia tn 2, Pärnu</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UDEL_A2"/>
      <sheetName val="Akadeemia2_eelarve"/>
      <sheetName val="Akadeemia2_prognoos"/>
      <sheetName val="----"/>
      <sheetName val="---"/>
      <sheetName val="--"/>
      <sheetName val="-"/>
      <sheetName val="Akadeemia2_eelarve_11.20"/>
      <sheetName val="Akadeemia2_prognoos_11.20"/>
      <sheetName val="Suur3_eelarve_vahepealne"/>
      <sheetName val="Suur3_prognoos_vahepealne"/>
      <sheetName val="Eksplikatsioon_16.02.2023_A2"/>
      <sheetName val="Lisa 6.1. Lisa 1 Parendustööd"/>
      <sheetName val="Lisa 6.1. Lisa 2 Sisustus"/>
      <sheetName val="Kulud lepingutesse_A2"/>
      <sheetName val="Sisendinfo"/>
      <sheetName val="Taust"/>
      <sheetName val="Lisa 3_RaM"/>
      <sheetName val="AG_BIL_RaM"/>
      <sheetName val="AG_INV_RaM"/>
      <sheetName val="AG_TS_RaM"/>
      <sheetName val="Lisa 3_RaM_lisanduv"/>
      <sheetName val="AG_BIL_RaM_lisanduv"/>
      <sheetName val="AG_INV_RaM_lisanduv"/>
      <sheetName val="AG_TS_RaM_lisanduv"/>
      <sheetName val="Lisa 3_TI"/>
      <sheetName val="AG_BIL_TI"/>
      <sheetName val="AG_INV_TI"/>
      <sheetName val="AG_TS_TI"/>
      <sheetName val="Lisa 3_SKA"/>
      <sheetName val="AG_BIL_SKA"/>
      <sheetName val="AG_INV_SKA"/>
      <sheetName val="AG_TS_SKA"/>
      <sheetName val="Lisa 3_SKA_loobub"/>
      <sheetName val="AG_BIL_SKA_loobub"/>
      <sheetName val="AG_INV_SKA_loobub"/>
      <sheetName val="AG_TS_SKA_loobub"/>
      <sheetName val="Lisa 3_SKA_suuren"/>
      <sheetName val="AG_BIL_SKA_suuren"/>
      <sheetName val="AG_INV_SKA_suuren"/>
      <sheetName val="AG_TS_SKA_suuren"/>
      <sheetName val="Lisa 3_TA"/>
      <sheetName val="AG_BIL_TA"/>
      <sheetName val="AG_INV_TA"/>
      <sheetName val="AG_TS_TA"/>
      <sheetName val="Lisa 3_TA_loobub"/>
      <sheetName val="AG_BIL_TA_loobub"/>
      <sheetName val="AG_INV_TA_loobub"/>
      <sheetName val="AG_TS_TA_loobub"/>
      <sheetName val="Lisa 3_SA KIK"/>
      <sheetName val="AG_BIL_SA KIK"/>
      <sheetName val="AG_INV_SA KIK"/>
      <sheetName val="AG_TS_SA KIK"/>
      <sheetName val="MUDEL_pikk 16b"/>
      <sheetName val="Lisa 6.1. Lisa 1 Parendustööd_P"/>
      <sheetName val="Lisa 6.1. Lisa 2 Sisustus_P16b"/>
      <sheetName val="Eksplikatsioon 20.10.2021_P16b"/>
      <sheetName val="Kulud lepingutesse_P16b"/>
      <sheetName val="Lisa 3_RaM2"/>
      <sheetName val="AG_BIL_RaM2"/>
      <sheetName val="AG_INV_RaM2"/>
      <sheetName val="AG_TS_RaM2"/>
      <sheetName val="Lisa 3_MKA"/>
      <sheetName val="AG_BIL_MKA"/>
      <sheetName val="AG_INV_MKA"/>
      <sheetName val="AG_TS_MKA"/>
      <sheetName val="Lisa 3_TTJA"/>
      <sheetName val="AG_BIL_TTJA"/>
      <sheetName val="AG_INV_TTJA"/>
      <sheetName val="AG_TS_TTJA"/>
      <sheetName val="Lisa 3_ERKK"/>
      <sheetName val="AG_BIL_ERKK"/>
      <sheetName val="AG_INV_ERKK"/>
      <sheetName val="AG_TS_ERKK"/>
      <sheetName val="Lisa 3_ERKK_A2 TA oma TS"/>
      <sheetName val="AG_BIL_ERKKA2 TA oma TS"/>
      <sheetName val="AG_INV_ERKK_A2 TA oma TS"/>
      <sheetName val="AG_TS_ERKK_A2 TA oma TS"/>
    </sheetNames>
    <sheetDataSet>
      <sheetData sheetId="0">
        <row r="225">
          <cell r="AC225">
            <v>254470.06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
          <cell r="BE1">
            <v>11</v>
          </cell>
          <cell r="DQ1">
            <v>0.87</v>
          </cell>
        </row>
        <row r="4">
          <cell r="CJ4">
            <v>6.1716340899999986</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uuendatud prognoos"/>
      <sheetName val="koond"/>
    </sheetNames>
    <sheetDataSet>
      <sheetData sheetId="0">
        <row r="8">
          <cell r="F8">
            <v>3427.7</v>
          </cell>
        </row>
        <row r="9">
          <cell r="F9">
            <v>5152</v>
          </cell>
        </row>
      </sheetData>
      <sheetData sheetId="1"/>
      <sheetData sheetId="2"/>
      <sheetData sheetId="3">
        <row r="24">
          <cell r="B24" t="str">
            <v>2.2. Kinnisvara omandamise ja väärtustamise kulud</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76B5-7995-459E-AB4D-B36FC374DA39}">
  <sheetPr codeName="Sheet32"/>
  <dimension ref="A1:S48"/>
  <sheetViews>
    <sheetView tabSelected="1" showOutlineSymbols="0" showWhiteSpace="0" zoomScale="90" zoomScaleNormal="90" workbookViewId="0"/>
  </sheetViews>
  <sheetFormatPr defaultColWidth="9.140625" defaultRowHeight="15" x14ac:dyDescent="0.25"/>
  <cols>
    <col min="1" max="1" width="5.42578125" style="1" customWidth="1"/>
    <col min="2" max="2" width="7.7109375" style="1" customWidth="1"/>
    <col min="3" max="3" width="7.85546875" style="1" customWidth="1"/>
    <col min="4" max="4" width="60" style="1" customWidth="1"/>
    <col min="5" max="10" width="15.42578125" style="1" customWidth="1"/>
    <col min="11" max="12" width="26" style="1" customWidth="1"/>
    <col min="13" max="13" width="9.140625" style="1"/>
    <col min="14" max="14" width="11.28515625" style="1" bestFit="1" customWidth="1"/>
    <col min="15" max="15" width="10.140625" style="1" bestFit="1" customWidth="1"/>
    <col min="16" max="16384" width="9.140625" style="1"/>
  </cols>
  <sheetData>
    <row r="1" spans="1:19" x14ac:dyDescent="0.25">
      <c r="L1" s="2" t="s">
        <v>0</v>
      </c>
    </row>
    <row r="2" spans="1:19" ht="18.75" customHeight="1" x14ac:dyDescent="0.25"/>
    <row r="3" spans="1:19" ht="18.75" customHeight="1" x14ac:dyDescent="0.3">
      <c r="A3" s="231" t="s">
        <v>75</v>
      </c>
      <c r="B3" s="231"/>
      <c r="C3" s="231"/>
      <c r="D3" s="231"/>
      <c r="E3" s="231"/>
      <c r="F3" s="231"/>
      <c r="G3" s="231"/>
      <c r="H3" s="231"/>
      <c r="I3" s="231"/>
      <c r="J3" s="231"/>
      <c r="K3" s="231"/>
      <c r="L3" s="231"/>
    </row>
    <row r="4" spans="1:19" ht="20.65" customHeight="1" x14ac:dyDescent="0.25"/>
    <row r="5" spans="1:19" x14ac:dyDescent="0.25">
      <c r="C5" s="3" t="s">
        <v>1</v>
      </c>
      <c r="D5" s="4" t="s">
        <v>2</v>
      </c>
      <c r="H5" s="5"/>
      <c r="K5" s="6"/>
      <c r="L5" s="7"/>
    </row>
    <row r="6" spans="1:19" x14ac:dyDescent="0.25">
      <c r="C6" s="3" t="s">
        <v>3</v>
      </c>
      <c r="D6" s="8" t="s">
        <v>4</v>
      </c>
      <c r="H6" s="9"/>
      <c r="K6" s="6"/>
      <c r="L6" s="7"/>
      <c r="N6" s="10"/>
    </row>
    <row r="7" spans="1:19" ht="15.75" x14ac:dyDescent="0.25">
      <c r="H7" s="11"/>
      <c r="I7" s="6"/>
      <c r="J7" s="6"/>
      <c r="K7" s="6"/>
      <c r="L7" s="7"/>
      <c r="M7" s="3"/>
      <c r="N7" s="10"/>
    </row>
    <row r="8" spans="1:19" ht="17.25" x14ac:dyDescent="0.25">
      <c r="D8" s="13" t="s">
        <v>5</v>
      </c>
      <c r="E8" s="14">
        <v>541</v>
      </c>
      <c r="F8" s="4" t="s">
        <v>6</v>
      </c>
      <c r="G8" s="14">
        <v>570.9</v>
      </c>
      <c r="H8" s="4" t="s">
        <v>6</v>
      </c>
      <c r="I8" s="6"/>
      <c r="J8" s="6"/>
      <c r="L8" s="15"/>
    </row>
    <row r="9" spans="1:19" ht="17.25" x14ac:dyDescent="0.25">
      <c r="D9" s="13" t="s">
        <v>7</v>
      </c>
      <c r="E9" s="16">
        <v>738</v>
      </c>
      <c r="F9" s="4" t="s">
        <v>6</v>
      </c>
      <c r="G9" s="16">
        <v>738</v>
      </c>
      <c r="H9" s="4" t="s">
        <v>6</v>
      </c>
      <c r="I9" s="6"/>
      <c r="J9" s="6"/>
      <c r="K9" s="12"/>
      <c r="L9" s="17"/>
      <c r="O9" s="12"/>
    </row>
    <row r="10" spans="1:19" ht="15.75" thickBot="1" x14ac:dyDescent="0.3">
      <c r="D10" s="186"/>
      <c r="E10" s="187"/>
      <c r="F10" s="12"/>
      <c r="G10" s="187"/>
      <c r="H10" s="12"/>
      <c r="I10" s="12"/>
      <c r="K10" s="12"/>
      <c r="L10" s="17"/>
      <c r="O10" s="12"/>
    </row>
    <row r="11" spans="1:19" ht="15.75" thickBot="1" x14ac:dyDescent="0.3">
      <c r="D11" s="12"/>
      <c r="E11" s="245" t="s">
        <v>81</v>
      </c>
      <c r="F11" s="246"/>
      <c r="G11" s="245" t="s">
        <v>80</v>
      </c>
      <c r="H11" s="246"/>
      <c r="I11" s="245" t="s">
        <v>8</v>
      </c>
      <c r="J11" s="246"/>
      <c r="O11" s="18"/>
      <c r="P11" s="19"/>
    </row>
    <row r="12" spans="1:19" ht="17.25" x14ac:dyDescent="0.25">
      <c r="B12" s="20" t="s">
        <v>9</v>
      </c>
      <c r="C12" s="21"/>
      <c r="D12" s="21"/>
      <c r="E12" s="22" t="s">
        <v>10</v>
      </c>
      <c r="F12" s="23" t="s">
        <v>11</v>
      </c>
      <c r="G12" s="22" t="s">
        <v>10</v>
      </c>
      <c r="H12" s="23" t="s">
        <v>11</v>
      </c>
      <c r="I12" s="22" t="s">
        <v>10</v>
      </c>
      <c r="J12" s="23" t="s">
        <v>11</v>
      </c>
      <c r="K12" s="24" t="s">
        <v>12</v>
      </c>
      <c r="L12" s="25" t="s">
        <v>13</v>
      </c>
    </row>
    <row r="13" spans="1:19" x14ac:dyDescent="0.25">
      <c r="B13" s="26"/>
      <c r="C13" s="27" t="s">
        <v>14</v>
      </c>
      <c r="D13" s="28"/>
      <c r="E13" s="29">
        <f>F13/$E$8</f>
        <v>2.0516364016876296</v>
      </c>
      <c r="F13" s="30">
        <f>'Annuiteedigraafik BIL_01.11'!F17</f>
        <v>1109.9352933130076</v>
      </c>
      <c r="G13" s="29">
        <f>H13/$G$8</f>
        <v>2.0495738817112796</v>
      </c>
      <c r="H13" s="30">
        <f>'Annuiteedigraafik BIL_01.12'!F17</f>
        <v>1170.1017290689695</v>
      </c>
      <c r="I13" s="29">
        <f>J13/$G$8</f>
        <v>2.0495738817112801</v>
      </c>
      <c r="J13" s="30">
        <f>'Annuiteedigraafik BIL_01.12'!F18</f>
        <v>1170.1017290689697</v>
      </c>
      <c r="K13" s="248" t="s">
        <v>15</v>
      </c>
      <c r="L13" s="31"/>
      <c r="M13" s="32"/>
      <c r="Q13" s="3"/>
      <c r="R13" s="32"/>
      <c r="S13" s="33"/>
    </row>
    <row r="14" spans="1:19" x14ac:dyDescent="0.25">
      <c r="B14" s="26"/>
      <c r="C14" s="27" t="s">
        <v>16</v>
      </c>
      <c r="D14" s="28"/>
      <c r="E14" s="29">
        <f t="shared" ref="E14:E15" si="0">F14/$E$8</f>
        <v>18.546682799762781</v>
      </c>
      <c r="F14" s="30">
        <f>'Annuiteedigraafik PT_01.11'!F14</f>
        <v>10033.755394671665</v>
      </c>
      <c r="G14" s="29">
        <f>H14/$G$8</f>
        <v>18.320231347404768</v>
      </c>
      <c r="H14" s="30">
        <f>'Annuiteedigraafik PT_01.12'!F14</f>
        <v>10459.020076233382</v>
      </c>
      <c r="I14" s="29">
        <f>J14/$G$8</f>
        <v>18.320231347404768</v>
      </c>
      <c r="J14" s="30">
        <f>'Annuiteedigraafik PT_01.12'!F15</f>
        <v>10459.020076233382</v>
      </c>
      <c r="K14" s="249"/>
      <c r="L14" s="34" t="s">
        <v>17</v>
      </c>
      <c r="M14" s="32"/>
      <c r="Q14" s="3"/>
      <c r="R14" s="32"/>
      <c r="S14" s="33"/>
    </row>
    <row r="15" spans="1:19" x14ac:dyDescent="0.25">
      <c r="B15" s="26"/>
      <c r="C15" s="27" t="s">
        <v>18</v>
      </c>
      <c r="D15" s="28"/>
      <c r="E15" s="29">
        <f t="shared" si="0"/>
        <v>1.8798706099815157</v>
      </c>
      <c r="F15" s="30">
        <f>'Annuiteedigraafik TS_01.11'!F14</f>
        <v>1017.01</v>
      </c>
      <c r="G15" s="29">
        <f>H15/$G$8</f>
        <v>1.8569101418812402</v>
      </c>
      <c r="H15" s="30">
        <f>'Annuiteedigraafik TS_01.12'!F14</f>
        <v>1060.1099999999999</v>
      </c>
      <c r="I15" s="29">
        <f>J15/$G$8</f>
        <v>1.8569101418812402</v>
      </c>
      <c r="J15" s="30">
        <f>'Annuiteedigraafik TS_01.12'!F15</f>
        <v>1060.1099999999999</v>
      </c>
      <c r="K15" s="249"/>
      <c r="L15" s="35" t="s">
        <v>17</v>
      </c>
      <c r="M15" s="32"/>
      <c r="Q15" s="3"/>
      <c r="R15" s="32"/>
      <c r="S15" s="33"/>
    </row>
    <row r="16" spans="1:19" x14ac:dyDescent="0.25">
      <c r="B16" s="36">
        <v>400</v>
      </c>
      <c r="C16" s="236" t="s">
        <v>19</v>
      </c>
      <c r="D16" s="232"/>
      <c r="E16" s="39">
        <v>1.67</v>
      </c>
      <c r="F16" s="30">
        <f>ROUND(E16*$E$8,4)</f>
        <v>903.47</v>
      </c>
      <c r="G16" s="39">
        <v>1.67</v>
      </c>
      <c r="H16" s="30">
        <f>ROUND(G16*$G$8,4)</f>
        <v>953.40300000000002</v>
      </c>
      <c r="I16" s="29">
        <v>1.67</v>
      </c>
      <c r="J16" s="30">
        <f>I16*G8</f>
        <v>953.40299999999991</v>
      </c>
      <c r="K16" s="249"/>
      <c r="L16" s="40"/>
      <c r="Q16" s="3"/>
      <c r="R16" s="32"/>
      <c r="S16" s="33"/>
    </row>
    <row r="17" spans="2:19" x14ac:dyDescent="0.25">
      <c r="B17" s="36">
        <v>400</v>
      </c>
      <c r="C17" s="236" t="s">
        <v>20</v>
      </c>
      <c r="D17" s="232"/>
      <c r="E17" s="39">
        <f>ROUND(F17/$E$8,4)</f>
        <v>0.55730000000000002</v>
      </c>
      <c r="F17" s="30">
        <v>301.47416647731819</v>
      </c>
      <c r="G17" s="39">
        <f>ROUND(H17/$G$8,4)</f>
        <v>0.54869999999999997</v>
      </c>
      <c r="H17" s="30">
        <v>313.24426109202261</v>
      </c>
      <c r="I17" s="29">
        <f>J17/$G$8</f>
        <v>0.54868499052727737</v>
      </c>
      <c r="J17" s="30">
        <v>313.24426109202261</v>
      </c>
      <c r="K17" s="249"/>
      <c r="L17" s="40"/>
      <c r="Q17" s="3"/>
      <c r="R17" s="32"/>
      <c r="S17" s="33"/>
    </row>
    <row r="18" spans="2:19" x14ac:dyDescent="0.25">
      <c r="B18" s="36">
        <v>100</v>
      </c>
      <c r="C18" s="41" t="s">
        <v>21</v>
      </c>
      <c r="D18" s="42"/>
      <c r="E18" s="39">
        <f>F18/$E$8</f>
        <v>0.35</v>
      </c>
      <c r="F18" s="43">
        <v>189.35</v>
      </c>
      <c r="G18" s="39">
        <f>H18/$G$8</f>
        <v>0.35</v>
      </c>
      <c r="H18" s="43">
        <v>199.81499999999997</v>
      </c>
      <c r="I18" s="39">
        <f>J18/$G$8</f>
        <v>0.36049999999999999</v>
      </c>
      <c r="J18" s="43">
        <f>H18*1.03</f>
        <v>205.80944999999997</v>
      </c>
      <c r="K18" s="237" t="s">
        <v>22</v>
      </c>
      <c r="L18" s="40"/>
      <c r="M18" s="32"/>
      <c r="Q18" s="3"/>
      <c r="R18" s="32"/>
      <c r="S18" s="33"/>
    </row>
    <row r="19" spans="2:19" x14ac:dyDescent="0.25">
      <c r="B19" s="36">
        <v>200</v>
      </c>
      <c r="C19" s="37" t="s">
        <v>23</v>
      </c>
      <c r="D19" s="38"/>
      <c r="E19" s="39">
        <f t="shared" ref="E19:E20" si="1">F19/$E$8</f>
        <v>0.84277000000000002</v>
      </c>
      <c r="F19" s="43">
        <v>455.93857000000003</v>
      </c>
      <c r="G19" s="39">
        <f t="shared" ref="G19:G20" si="2">H19/$G$8</f>
        <v>0.84277000000000002</v>
      </c>
      <c r="H19" s="43">
        <v>481.13739299999997</v>
      </c>
      <c r="I19" s="39">
        <f t="shared" ref="I19:I20" si="3">J19/$G$8</f>
        <v>0.86805310000000002</v>
      </c>
      <c r="J19" s="43">
        <f>H19*1.03</f>
        <v>495.57151478999998</v>
      </c>
      <c r="K19" s="238"/>
      <c r="L19" s="40"/>
      <c r="M19" s="32"/>
      <c r="Q19" s="3"/>
      <c r="R19" s="32"/>
      <c r="S19" s="33"/>
    </row>
    <row r="20" spans="2:19" x14ac:dyDescent="0.25">
      <c r="B20" s="36">
        <v>500</v>
      </c>
      <c r="C20" s="37" t="s">
        <v>24</v>
      </c>
      <c r="D20" s="38"/>
      <c r="E20" s="39">
        <f t="shared" si="1"/>
        <v>0.02</v>
      </c>
      <c r="F20" s="43">
        <v>10.82</v>
      </c>
      <c r="G20" s="39">
        <f t="shared" si="2"/>
        <v>0.02</v>
      </c>
      <c r="H20" s="43">
        <v>11.417999999999999</v>
      </c>
      <c r="I20" s="39">
        <f t="shared" si="3"/>
        <v>2.06E-2</v>
      </c>
      <c r="J20" s="43">
        <f>H20*1.03</f>
        <v>11.760539999999999</v>
      </c>
      <c r="K20" s="239"/>
      <c r="L20" s="44"/>
      <c r="M20" s="32"/>
      <c r="Q20" s="3"/>
      <c r="R20" s="32"/>
      <c r="S20" s="33"/>
    </row>
    <row r="21" spans="2:19" x14ac:dyDescent="0.25">
      <c r="B21" s="45"/>
      <c r="C21" s="46" t="s">
        <v>25</v>
      </c>
      <c r="D21" s="46"/>
      <c r="E21" s="47">
        <f t="shared" ref="E21:J21" si="4">SUM(E13:E20)</f>
        <v>25.91825981143193</v>
      </c>
      <c r="F21" s="48">
        <f t="shared" si="4"/>
        <v>14021.753424461989</v>
      </c>
      <c r="G21" s="47">
        <f t="shared" si="4"/>
        <v>25.658185370997288</v>
      </c>
      <c r="H21" s="48">
        <f t="shared" si="4"/>
        <v>14648.249459394376</v>
      </c>
      <c r="I21" s="47">
        <f t="shared" si="4"/>
        <v>25.694553461524563</v>
      </c>
      <c r="J21" s="48">
        <f t="shared" si="4"/>
        <v>14669.020571184374</v>
      </c>
      <c r="K21" s="49"/>
      <c r="L21" s="50"/>
      <c r="M21" s="32"/>
      <c r="R21" s="32"/>
      <c r="S21" s="33"/>
    </row>
    <row r="22" spans="2:19" x14ac:dyDescent="0.25">
      <c r="B22" s="51"/>
      <c r="C22" s="52"/>
      <c r="D22" s="52"/>
      <c r="E22" s="53"/>
      <c r="F22" s="54"/>
      <c r="G22" s="53"/>
      <c r="H22" s="54"/>
      <c r="I22" s="53"/>
      <c r="J22" s="54"/>
      <c r="K22" s="55"/>
      <c r="L22" s="56"/>
      <c r="M22" s="32"/>
      <c r="R22" s="32"/>
      <c r="S22" s="33"/>
    </row>
    <row r="23" spans="2:19" ht="17.25" x14ac:dyDescent="0.25">
      <c r="B23" s="57" t="s">
        <v>26</v>
      </c>
      <c r="C23" s="46"/>
      <c r="D23" s="46"/>
      <c r="E23" s="58" t="s">
        <v>10</v>
      </c>
      <c r="F23" s="59" t="s">
        <v>11</v>
      </c>
      <c r="G23" s="58" t="s">
        <v>10</v>
      </c>
      <c r="H23" s="59" t="s">
        <v>11</v>
      </c>
      <c r="I23" s="58" t="s">
        <v>10</v>
      </c>
      <c r="J23" s="59" t="s">
        <v>11</v>
      </c>
      <c r="K23" s="60" t="s">
        <v>12</v>
      </c>
      <c r="L23" s="61" t="s">
        <v>13</v>
      </c>
      <c r="M23" s="32"/>
      <c r="R23" s="32"/>
      <c r="S23" s="33"/>
    </row>
    <row r="24" spans="2:19" x14ac:dyDescent="0.25">
      <c r="B24" s="36">
        <v>300</v>
      </c>
      <c r="C24" s="236" t="s">
        <v>27</v>
      </c>
      <c r="D24" s="232"/>
      <c r="E24" s="62">
        <f>F24/$E$8</f>
        <v>0.28952435284889111</v>
      </c>
      <c r="F24" s="63">
        <v>156.63267489125008</v>
      </c>
      <c r="G24" s="62">
        <f>E24</f>
        <v>0.28952435284889111</v>
      </c>
      <c r="H24" s="63">
        <f>G24*$G$8</f>
        <v>165.28945304143193</v>
      </c>
      <c r="I24" s="62">
        <f>J24/$G$8</f>
        <v>0.29632159747766684</v>
      </c>
      <c r="J24" s="63">
        <v>169.17</v>
      </c>
      <c r="K24" s="243" t="s">
        <v>28</v>
      </c>
      <c r="L24" s="240" t="s">
        <v>29</v>
      </c>
      <c r="Q24" s="3"/>
      <c r="R24" s="32"/>
      <c r="S24" s="33"/>
    </row>
    <row r="25" spans="2:19" x14ac:dyDescent="0.25">
      <c r="B25" s="36">
        <v>300</v>
      </c>
      <c r="C25" s="232" t="s">
        <v>30</v>
      </c>
      <c r="D25" s="233"/>
      <c r="E25" s="62">
        <f t="shared" ref="E25:E32" si="5">F25/$E$8</f>
        <v>1.7243100620409328</v>
      </c>
      <c r="F25" s="63">
        <v>932.85174356414461</v>
      </c>
      <c r="G25" s="62">
        <f t="shared" ref="G25:G32" si="6">E25</f>
        <v>1.7243100620409328</v>
      </c>
      <c r="H25" s="63">
        <f t="shared" ref="H25:H32" si="7">G25*$G$8</f>
        <v>984.40861441916854</v>
      </c>
      <c r="I25" s="62">
        <f t="shared" ref="I25:I32" si="8">J25/$G$8</f>
        <v>1.7779295848660011</v>
      </c>
      <c r="J25" s="63">
        <v>1015.02</v>
      </c>
      <c r="K25" s="247"/>
      <c r="L25" s="241"/>
      <c r="Q25" s="3"/>
      <c r="R25" s="32"/>
      <c r="S25" s="33"/>
    </row>
    <row r="26" spans="2:19" x14ac:dyDescent="0.25">
      <c r="B26" s="36">
        <v>600</v>
      </c>
      <c r="C26" s="37" t="s">
        <v>31</v>
      </c>
      <c r="D26" s="38"/>
      <c r="E26" s="62"/>
      <c r="F26" s="63"/>
      <c r="G26" s="62"/>
      <c r="H26" s="63"/>
      <c r="I26" s="62"/>
      <c r="J26" s="63"/>
      <c r="K26" s="64"/>
      <c r="L26" s="241"/>
      <c r="M26" s="32"/>
      <c r="Q26" s="3"/>
      <c r="R26" s="32"/>
      <c r="S26" s="33"/>
    </row>
    <row r="27" spans="2:19" x14ac:dyDescent="0.25">
      <c r="B27" s="36"/>
      <c r="C27" s="37">
        <v>610</v>
      </c>
      <c r="D27" s="38" t="s">
        <v>32</v>
      </c>
      <c r="E27" s="62">
        <f t="shared" si="5"/>
        <v>1.3578264280111245</v>
      </c>
      <c r="F27" s="63">
        <v>734.5840975540184</v>
      </c>
      <c r="G27" s="62">
        <f t="shared" si="6"/>
        <v>1.3578264280111245</v>
      </c>
      <c r="H27" s="63">
        <f t="shared" si="7"/>
        <v>775.18310775155101</v>
      </c>
      <c r="I27" s="62">
        <f t="shared" si="8"/>
        <v>2.0265720791732349</v>
      </c>
      <c r="J27" s="63">
        <v>1156.9699999999998</v>
      </c>
      <c r="K27" s="243" t="s">
        <v>33</v>
      </c>
      <c r="L27" s="241"/>
      <c r="M27" s="32"/>
      <c r="Q27" s="3"/>
      <c r="R27" s="32"/>
      <c r="S27" s="33"/>
    </row>
    <row r="28" spans="2:19" x14ac:dyDescent="0.25">
      <c r="B28" s="36"/>
      <c r="C28" s="37">
        <v>620</v>
      </c>
      <c r="D28" s="38" t="s">
        <v>34</v>
      </c>
      <c r="E28" s="62">
        <f t="shared" si="5"/>
        <v>0.57044854881266494</v>
      </c>
      <c r="F28" s="63">
        <v>308.61266490765172</v>
      </c>
      <c r="G28" s="62">
        <f t="shared" si="6"/>
        <v>0.57044854881266494</v>
      </c>
      <c r="H28" s="63">
        <f t="shared" si="7"/>
        <v>325.66907651715042</v>
      </c>
      <c r="I28" s="62">
        <f t="shared" si="8"/>
        <v>1.1396566824312488</v>
      </c>
      <c r="J28" s="63">
        <v>650.63</v>
      </c>
      <c r="K28" s="244"/>
      <c r="L28" s="241"/>
      <c r="M28" s="32"/>
      <c r="Q28" s="3"/>
      <c r="R28" s="32"/>
      <c r="S28" s="33"/>
    </row>
    <row r="29" spans="2:19" x14ac:dyDescent="0.25">
      <c r="B29" s="36"/>
      <c r="C29" s="37">
        <v>630</v>
      </c>
      <c r="D29" s="38" t="s">
        <v>35</v>
      </c>
      <c r="E29" s="62">
        <f t="shared" si="5"/>
        <v>4.2999999999999997E-2</v>
      </c>
      <c r="F29" s="63">
        <v>23.262999999999998</v>
      </c>
      <c r="G29" s="62">
        <f t="shared" si="6"/>
        <v>4.2999999999999997E-2</v>
      </c>
      <c r="H29" s="63">
        <f t="shared" si="7"/>
        <v>24.548699999999997</v>
      </c>
      <c r="I29" s="62">
        <f t="shared" si="8"/>
        <v>5.904711858469084E-2</v>
      </c>
      <c r="J29" s="63">
        <v>33.71</v>
      </c>
      <c r="K29" s="244"/>
      <c r="L29" s="241"/>
      <c r="M29" s="32"/>
      <c r="Q29" s="3"/>
      <c r="R29" s="32"/>
      <c r="S29" s="33"/>
    </row>
    <row r="30" spans="2:19" x14ac:dyDescent="0.25">
      <c r="B30" s="36">
        <v>700</v>
      </c>
      <c r="C30" s="232" t="s">
        <v>36</v>
      </c>
      <c r="D30" s="233"/>
      <c r="E30" s="62">
        <f t="shared" si="5"/>
        <v>0</v>
      </c>
      <c r="F30" s="63">
        <v>0</v>
      </c>
      <c r="G30" s="62">
        <f t="shared" si="6"/>
        <v>0</v>
      </c>
      <c r="H30" s="63">
        <f t="shared" si="7"/>
        <v>0</v>
      </c>
      <c r="I30" s="62">
        <f t="shared" si="8"/>
        <v>0</v>
      </c>
      <c r="J30" s="63">
        <v>0</v>
      </c>
      <c r="K30" s="243" t="s">
        <v>28</v>
      </c>
      <c r="L30" s="241"/>
      <c r="M30" s="32"/>
      <c r="Q30" s="3"/>
      <c r="R30" s="32"/>
      <c r="S30" s="33"/>
    </row>
    <row r="31" spans="2:19" x14ac:dyDescent="0.25">
      <c r="B31" s="36">
        <v>700</v>
      </c>
      <c r="C31" s="232" t="s">
        <v>37</v>
      </c>
      <c r="D31" s="233"/>
      <c r="E31" s="62">
        <f t="shared" si="5"/>
        <v>0.33875338753387535</v>
      </c>
      <c r="F31" s="63">
        <v>183.26558265582656</v>
      </c>
      <c r="G31" s="62">
        <f t="shared" si="6"/>
        <v>0.33875338753387535</v>
      </c>
      <c r="H31" s="63">
        <f t="shared" si="7"/>
        <v>193.39430894308944</v>
      </c>
      <c r="I31" s="62">
        <f t="shared" si="8"/>
        <v>0.37534069013837801</v>
      </c>
      <c r="J31" s="188">
        <v>214.28199999999998</v>
      </c>
      <c r="K31" s="244"/>
      <c r="L31" s="241"/>
      <c r="M31" s="32"/>
      <c r="Q31" s="3"/>
      <c r="R31" s="32"/>
      <c r="S31" s="33"/>
    </row>
    <row r="32" spans="2:19" x14ac:dyDescent="0.25">
      <c r="B32" s="36">
        <v>700</v>
      </c>
      <c r="C32" s="232" t="s">
        <v>38</v>
      </c>
      <c r="D32" s="233"/>
      <c r="E32" s="62">
        <f t="shared" si="5"/>
        <v>1.7827854239463738</v>
      </c>
      <c r="F32" s="63">
        <v>964.48691435498824</v>
      </c>
      <c r="G32" s="62">
        <f t="shared" si="6"/>
        <v>1.7827854239463738</v>
      </c>
      <c r="H32" s="63">
        <f t="shared" si="7"/>
        <v>1017.7921985309848</v>
      </c>
      <c r="I32" s="62">
        <f t="shared" si="8"/>
        <v>2.0149868628481347</v>
      </c>
      <c r="J32" s="188">
        <v>1150.356</v>
      </c>
      <c r="K32" s="247"/>
      <c r="L32" s="242"/>
      <c r="M32" s="32"/>
      <c r="Q32" s="3"/>
      <c r="R32" s="32"/>
      <c r="S32" s="33"/>
    </row>
    <row r="33" spans="2:19" ht="15.75" thickBot="1" x14ac:dyDescent="0.3">
      <c r="B33" s="66"/>
      <c r="C33" s="67" t="s">
        <v>39</v>
      </c>
      <c r="D33" s="67"/>
      <c r="E33" s="68">
        <f t="shared" ref="E33:J33" si="9">SUM(E24:E32)</f>
        <v>6.1066482031938625</v>
      </c>
      <c r="F33" s="69">
        <f t="shared" si="9"/>
        <v>3303.6966779278796</v>
      </c>
      <c r="G33" s="68">
        <f t="shared" si="9"/>
        <v>6.1066482031938625</v>
      </c>
      <c r="H33" s="69">
        <f t="shared" si="9"/>
        <v>3486.2854592033759</v>
      </c>
      <c r="I33" s="68">
        <f t="shared" si="9"/>
        <v>7.689854615519355</v>
      </c>
      <c r="J33" s="69">
        <f t="shared" si="9"/>
        <v>4390.1379999999999</v>
      </c>
      <c r="K33" s="70"/>
      <c r="L33" s="71"/>
      <c r="M33" s="32"/>
      <c r="R33" s="32"/>
      <c r="S33" s="33"/>
    </row>
    <row r="34" spans="2:19" ht="21.6" customHeight="1" x14ac:dyDescent="0.25">
      <c r="B34" s="72"/>
      <c r="C34" s="12"/>
      <c r="D34" s="12"/>
      <c r="E34" s="73"/>
      <c r="F34" s="74"/>
      <c r="G34" s="73"/>
      <c r="H34" s="74"/>
      <c r="I34" s="224"/>
      <c r="J34" s="225"/>
      <c r="K34" s="75"/>
      <c r="M34" s="32"/>
    </row>
    <row r="35" spans="2:19" x14ac:dyDescent="0.25">
      <c r="B35" s="234" t="s">
        <v>40</v>
      </c>
      <c r="C35" s="234"/>
      <c r="D35" s="234"/>
      <c r="E35" s="73">
        <f>E33+E21</f>
        <v>32.024908014625794</v>
      </c>
      <c r="F35" s="74">
        <f>ROUND(F33+F21,2)</f>
        <v>17325.45</v>
      </c>
      <c r="G35" s="73">
        <f>G33+G21</f>
        <v>31.764833574191151</v>
      </c>
      <c r="H35" s="74">
        <f>ROUND(H33+H21,2)</f>
        <v>18134.53</v>
      </c>
      <c r="I35" s="73">
        <f>I33+I21</f>
        <v>33.384408077043915</v>
      </c>
      <c r="J35" s="74">
        <f>ROUND(J33+J21,2)</f>
        <v>19059.16</v>
      </c>
      <c r="K35" s="75"/>
    </row>
    <row r="36" spans="2:19" ht="29.25" customHeight="1" x14ac:dyDescent="0.25">
      <c r="B36" s="229" t="s">
        <v>82</v>
      </c>
      <c r="C36" s="229"/>
      <c r="D36" s="76">
        <v>0.2</v>
      </c>
      <c r="E36" s="77">
        <f>E35*D36</f>
        <v>6.4049816029251589</v>
      </c>
      <c r="F36" s="74">
        <f>ROUND(F35*D36,2)</f>
        <v>3465.09</v>
      </c>
      <c r="G36" s="77">
        <f>G35*D36</f>
        <v>6.3529667148382307</v>
      </c>
      <c r="H36" s="74">
        <f>ROUND(H35*D36,2)</f>
        <v>3626.91</v>
      </c>
      <c r="I36" s="226"/>
      <c r="J36" s="227"/>
    </row>
    <row r="37" spans="2:19" ht="29.25" customHeight="1" x14ac:dyDescent="0.25">
      <c r="B37" s="230" t="s">
        <v>83</v>
      </c>
      <c r="C37" s="230"/>
      <c r="D37" s="76">
        <v>0.22</v>
      </c>
      <c r="E37" s="77"/>
      <c r="F37" s="74"/>
      <c r="G37" s="77"/>
      <c r="H37" s="74"/>
      <c r="I37" s="77">
        <f>I35*D37</f>
        <v>7.344569776949661</v>
      </c>
      <c r="J37" s="74">
        <f>ROUND(J35*D37,2)</f>
        <v>4193.0200000000004</v>
      </c>
    </row>
    <row r="38" spans="2:19" x14ac:dyDescent="0.25">
      <c r="B38" s="12" t="s">
        <v>41</v>
      </c>
      <c r="C38" s="12"/>
      <c r="D38" s="12"/>
      <c r="E38" s="73">
        <f>E36+E35</f>
        <v>38.429889617550955</v>
      </c>
      <c r="F38" s="74">
        <f>F36+F35</f>
        <v>20790.54</v>
      </c>
      <c r="G38" s="73">
        <f>G35+G36</f>
        <v>38.117800289029383</v>
      </c>
      <c r="H38" s="74">
        <f>H36+H35</f>
        <v>21761.439999999999</v>
      </c>
      <c r="I38" s="73">
        <f>I37+I35</f>
        <v>40.728977853993577</v>
      </c>
      <c r="J38" s="74">
        <f>J37+J35</f>
        <v>23252.18</v>
      </c>
      <c r="K38" s="75"/>
    </row>
    <row r="39" spans="2:19" x14ac:dyDescent="0.25">
      <c r="B39" s="12" t="s">
        <v>42</v>
      </c>
      <c r="C39" s="12"/>
      <c r="D39" s="12"/>
      <c r="E39" s="209">
        <v>1</v>
      </c>
      <c r="F39" s="74">
        <f>F35*E39</f>
        <v>17325.45</v>
      </c>
      <c r="G39" s="209">
        <v>1</v>
      </c>
      <c r="H39" s="74">
        <f>H35*G39</f>
        <v>18134.53</v>
      </c>
      <c r="I39" s="78">
        <v>12</v>
      </c>
      <c r="J39" s="74">
        <f>J35*I39</f>
        <v>228709.91999999998</v>
      </c>
      <c r="K39" s="79"/>
      <c r="L39" s="80"/>
    </row>
    <row r="40" spans="2:19" ht="15.75" thickBot="1" x14ac:dyDescent="0.3">
      <c r="B40" s="12" t="s">
        <v>43</v>
      </c>
      <c r="C40" s="12"/>
      <c r="D40" s="12"/>
      <c r="E40" s="210">
        <v>1</v>
      </c>
      <c r="F40" s="82">
        <f>F38*E40</f>
        <v>20790.54</v>
      </c>
      <c r="G40" s="210">
        <v>1</v>
      </c>
      <c r="H40" s="82">
        <f>H38*G40</f>
        <v>21761.439999999999</v>
      </c>
      <c r="I40" s="81">
        <v>12</v>
      </c>
      <c r="J40" s="82">
        <f>J38*I40</f>
        <v>279026.16000000003</v>
      </c>
      <c r="K40" s="83"/>
      <c r="L40" s="84"/>
    </row>
    <row r="41" spans="2:19" ht="15.75" x14ac:dyDescent="0.25">
      <c r="B41" s="235"/>
      <c r="C41" s="235"/>
      <c r="D41" s="235"/>
      <c r="E41" s="235"/>
      <c r="F41" s="235"/>
      <c r="G41" s="85"/>
      <c r="H41" s="11"/>
    </row>
    <row r="42" spans="2:19" ht="49.7" customHeight="1" x14ac:dyDescent="0.25">
      <c r="B42" s="228" t="s">
        <v>44</v>
      </c>
      <c r="C42" s="228"/>
      <c r="D42" s="228"/>
      <c r="E42" s="228"/>
      <c r="F42" s="228"/>
      <c r="G42" s="228"/>
      <c r="H42" s="228"/>
      <c r="I42" s="228"/>
      <c r="J42" s="228"/>
    </row>
    <row r="43" spans="2:19" ht="15.75" x14ac:dyDescent="0.25">
      <c r="B43" s="86"/>
      <c r="C43" s="11"/>
      <c r="D43" s="11"/>
      <c r="E43" s="11"/>
      <c r="F43" s="11"/>
      <c r="G43" s="11"/>
      <c r="H43" s="11"/>
    </row>
    <row r="44" spans="2:19" ht="15.75" x14ac:dyDescent="0.25">
      <c r="B44" s="11"/>
      <c r="C44" s="11"/>
      <c r="D44" s="11"/>
      <c r="E44" s="11"/>
      <c r="F44" s="11"/>
      <c r="G44" s="11"/>
      <c r="H44" s="11"/>
    </row>
    <row r="45" spans="2:19" x14ac:dyDescent="0.25">
      <c r="B45" s="12" t="s">
        <v>45</v>
      </c>
      <c r="C45" s="12"/>
      <c r="D45" s="12"/>
      <c r="E45" s="12" t="s">
        <v>46</v>
      </c>
    </row>
    <row r="47" spans="2:19" x14ac:dyDescent="0.25">
      <c r="B47" s="87" t="s">
        <v>47</v>
      </c>
      <c r="C47" s="87"/>
      <c r="D47" s="87"/>
      <c r="E47" s="87" t="s">
        <v>47</v>
      </c>
      <c r="F47" s="87"/>
      <c r="G47" s="87"/>
    </row>
    <row r="48" spans="2:19" ht="15.75" x14ac:dyDescent="0.25">
      <c r="B48" s="11"/>
      <c r="C48" s="11"/>
      <c r="D48" s="11"/>
      <c r="E48" s="11"/>
      <c r="F48" s="11"/>
      <c r="G48" s="11"/>
      <c r="H48" s="11"/>
    </row>
  </sheetData>
  <mergeCells count="22">
    <mergeCell ref="E11:F11"/>
    <mergeCell ref="I11:J11"/>
    <mergeCell ref="K30:K32"/>
    <mergeCell ref="K24:K25"/>
    <mergeCell ref="K13:K17"/>
    <mergeCell ref="G11:H11"/>
    <mergeCell ref="B42:J42"/>
    <mergeCell ref="B36:C36"/>
    <mergeCell ref="B37:C37"/>
    <mergeCell ref="A3:L3"/>
    <mergeCell ref="C31:D31"/>
    <mergeCell ref="C32:D32"/>
    <mergeCell ref="B35:D35"/>
    <mergeCell ref="B41:F41"/>
    <mergeCell ref="C16:D16"/>
    <mergeCell ref="C17:D17"/>
    <mergeCell ref="K18:K20"/>
    <mergeCell ref="C24:D24"/>
    <mergeCell ref="L24:L32"/>
    <mergeCell ref="C25:D25"/>
    <mergeCell ref="K27:K29"/>
    <mergeCell ref="C30:D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A93D-EAD1-4F3E-8ED4-3CAE5C9B6903}">
  <dimension ref="A1:U49"/>
  <sheetViews>
    <sheetView zoomScale="80" zoomScaleNormal="80" workbookViewId="0">
      <selection activeCell="M39" sqref="M39"/>
    </sheetView>
  </sheetViews>
  <sheetFormatPr defaultColWidth="9.140625" defaultRowHeight="15" x14ac:dyDescent="0.25"/>
  <cols>
    <col min="1" max="1" width="5.42578125" style="1" customWidth="1"/>
    <col min="2" max="2" width="7.7109375" style="1" customWidth="1"/>
    <col min="3" max="3" width="7.85546875" style="1" customWidth="1"/>
    <col min="4" max="4" width="60" style="1" customWidth="1"/>
    <col min="5" max="12" width="15.7109375" style="1" customWidth="1"/>
    <col min="13" max="14" width="29.42578125" style="1" customWidth="1"/>
    <col min="15" max="15" width="10.140625" style="1" bestFit="1" customWidth="1"/>
    <col min="16" max="16384" width="9.140625" style="1"/>
  </cols>
  <sheetData>
    <row r="1" spans="1:21" x14ac:dyDescent="0.25">
      <c r="N1" s="2" t="s">
        <v>0</v>
      </c>
    </row>
    <row r="2" spans="1:21" ht="18.75" customHeight="1" x14ac:dyDescent="0.25"/>
    <row r="3" spans="1:21" ht="18.75" customHeight="1" x14ac:dyDescent="0.3">
      <c r="A3" s="231" t="s">
        <v>75</v>
      </c>
      <c r="B3" s="231"/>
      <c r="C3" s="231"/>
      <c r="D3" s="231"/>
      <c r="E3" s="231"/>
      <c r="F3" s="231"/>
      <c r="G3" s="231"/>
      <c r="H3" s="231"/>
      <c r="I3" s="231"/>
      <c r="J3" s="231"/>
      <c r="K3" s="231"/>
      <c r="L3" s="231"/>
      <c r="M3" s="231"/>
      <c r="N3" s="231"/>
    </row>
    <row r="4" spans="1:21" ht="20.65" customHeight="1" x14ac:dyDescent="0.25"/>
    <row r="5" spans="1:21" x14ac:dyDescent="0.25">
      <c r="C5" s="3" t="s">
        <v>1</v>
      </c>
      <c r="D5" s="4" t="s">
        <v>2</v>
      </c>
      <c r="H5" s="5"/>
      <c r="K5" s="6"/>
      <c r="L5" s="7"/>
    </row>
    <row r="6" spans="1:21" x14ac:dyDescent="0.25">
      <c r="C6" s="3" t="s">
        <v>3</v>
      </c>
      <c r="D6" s="8" t="s">
        <v>4</v>
      </c>
      <c r="G6" s="211"/>
      <c r="H6" s="9"/>
      <c r="I6" s="211"/>
      <c r="K6" s="6"/>
      <c r="L6" s="7"/>
      <c r="N6" s="10"/>
    </row>
    <row r="7" spans="1:21" ht="15.75" x14ac:dyDescent="0.25">
      <c r="H7" s="11"/>
      <c r="I7" s="12"/>
      <c r="J7" s="12"/>
      <c r="K7" s="6"/>
      <c r="L7" s="7"/>
      <c r="M7" s="3"/>
      <c r="N7" s="10"/>
    </row>
    <row r="8" spans="1:21" ht="17.25" x14ac:dyDescent="0.25">
      <c r="D8" s="13" t="s">
        <v>5</v>
      </c>
      <c r="E8" s="14">
        <v>586.55079999999998</v>
      </c>
      <c r="F8" s="4" t="s">
        <v>6</v>
      </c>
      <c r="G8" s="14">
        <v>541</v>
      </c>
      <c r="H8" s="4" t="s">
        <v>6</v>
      </c>
      <c r="I8" s="14">
        <v>570.9</v>
      </c>
      <c r="J8" s="4" t="s">
        <v>6</v>
      </c>
      <c r="K8" s="12"/>
      <c r="N8" s="15"/>
    </row>
    <row r="9" spans="1:21" ht="17.25" x14ac:dyDescent="0.25">
      <c r="D9" s="13" t="s">
        <v>7</v>
      </c>
      <c r="E9" s="16">
        <v>738</v>
      </c>
      <c r="F9" s="4" t="s">
        <v>6</v>
      </c>
      <c r="G9" s="16">
        <v>738</v>
      </c>
      <c r="H9" s="4" t="s">
        <v>6</v>
      </c>
      <c r="I9" s="16">
        <v>738</v>
      </c>
      <c r="J9" s="4" t="s">
        <v>6</v>
      </c>
      <c r="K9" s="12"/>
      <c r="M9" s="12"/>
      <c r="N9" s="17"/>
      <c r="Q9" s="12"/>
    </row>
    <row r="10" spans="1:21" ht="15.75" thickBot="1" x14ac:dyDescent="0.3">
      <c r="D10" s="186"/>
      <c r="E10" s="187"/>
      <c r="F10" s="12"/>
      <c r="G10" s="187"/>
      <c r="H10" s="12"/>
      <c r="I10" s="187"/>
      <c r="J10" s="12"/>
      <c r="K10" s="12"/>
      <c r="M10" s="12"/>
      <c r="N10" s="17"/>
      <c r="Q10" s="12"/>
    </row>
    <row r="11" spans="1:21" ht="15.75" thickBot="1" x14ac:dyDescent="0.3">
      <c r="D11" s="186"/>
      <c r="E11" s="250" t="s">
        <v>76</v>
      </c>
      <c r="F11" s="251"/>
      <c r="G11" s="252" t="s">
        <v>77</v>
      </c>
      <c r="H11" s="253"/>
      <c r="I11" s="252" t="s">
        <v>79</v>
      </c>
      <c r="J11" s="253"/>
      <c r="K11" s="12"/>
      <c r="M11" s="12"/>
      <c r="N11" s="17"/>
      <c r="Q11" s="12"/>
    </row>
    <row r="12" spans="1:21" ht="15.75" thickBot="1" x14ac:dyDescent="0.3">
      <c r="D12" s="12"/>
      <c r="E12" s="256" t="s">
        <v>84</v>
      </c>
      <c r="F12" s="257"/>
      <c r="G12" s="254" t="s">
        <v>81</v>
      </c>
      <c r="H12" s="255"/>
      <c r="I12" s="254" t="s">
        <v>80</v>
      </c>
      <c r="J12" s="255"/>
      <c r="K12" s="258" t="s">
        <v>8</v>
      </c>
      <c r="L12" s="246"/>
      <c r="Q12" s="18"/>
      <c r="R12" s="19"/>
    </row>
    <row r="13" spans="1:21" ht="17.25" x14ac:dyDescent="0.25">
      <c r="B13" s="20" t="s">
        <v>9</v>
      </c>
      <c r="C13" s="21"/>
      <c r="D13" s="21"/>
      <c r="E13" s="189" t="s">
        <v>78</v>
      </c>
      <c r="F13" s="190" t="s">
        <v>11</v>
      </c>
      <c r="G13" s="22" t="s">
        <v>10</v>
      </c>
      <c r="H13" s="23" t="s">
        <v>11</v>
      </c>
      <c r="I13" s="22" t="s">
        <v>10</v>
      </c>
      <c r="J13" s="23" t="s">
        <v>11</v>
      </c>
      <c r="K13" s="22" t="s">
        <v>10</v>
      </c>
      <c r="L13" s="23" t="s">
        <v>11</v>
      </c>
      <c r="M13" s="24" t="s">
        <v>12</v>
      </c>
      <c r="N13" s="25" t="s">
        <v>13</v>
      </c>
    </row>
    <row r="14" spans="1:21" x14ac:dyDescent="0.25">
      <c r="B14" s="26"/>
      <c r="C14" s="27" t="s">
        <v>14</v>
      </c>
      <c r="D14" s="28"/>
      <c r="E14" s="191">
        <f>F14/$E$8</f>
        <v>2.0744324276771935</v>
      </c>
      <c r="F14" s="192">
        <v>1216.76</v>
      </c>
      <c r="G14" s="29">
        <f>H14/$G$8</f>
        <v>2.0516364016876296</v>
      </c>
      <c r="H14" s="30">
        <f>'Annuiteedigraafik BIL_01.11'!F17</f>
        <v>1109.9352933130076</v>
      </c>
      <c r="I14" s="29">
        <f>J14/$I$8</f>
        <v>2.0495738817112796</v>
      </c>
      <c r="J14" s="30">
        <f>'Annuiteedigraafik BIL_01.12'!F17</f>
        <v>1170.1017290689695</v>
      </c>
      <c r="K14" s="29">
        <f>L14/$I$8</f>
        <v>2.0495738817112801</v>
      </c>
      <c r="L14" s="30">
        <f>'Annuiteedigraafik BIL_01.12'!F18</f>
        <v>1170.1017290689697</v>
      </c>
      <c r="M14" s="248" t="s">
        <v>15</v>
      </c>
      <c r="N14" s="31"/>
      <c r="O14" s="32"/>
      <c r="S14" s="3"/>
      <c r="T14" s="32"/>
      <c r="U14" s="33"/>
    </row>
    <row r="15" spans="1:21" x14ac:dyDescent="0.25">
      <c r="B15" s="26"/>
      <c r="C15" s="27" t="s">
        <v>16</v>
      </c>
      <c r="D15" s="28"/>
      <c r="E15" s="191">
        <f t="shared" ref="E15:E16" si="0">F15/$E$8</f>
        <v>18.54668001475746</v>
      </c>
      <c r="F15" s="192">
        <v>10878.57</v>
      </c>
      <c r="G15" s="29">
        <f>H15/$G$8</f>
        <v>18.546682799762781</v>
      </c>
      <c r="H15" s="30">
        <f>'Annuiteedigraafik PT_01.11'!F14</f>
        <v>10033.755394671665</v>
      </c>
      <c r="I15" s="29">
        <f>J15/$I$8</f>
        <v>18.320231347404768</v>
      </c>
      <c r="J15" s="30">
        <f>'Annuiteedigraafik PT_01.12'!F14</f>
        <v>10459.020076233382</v>
      </c>
      <c r="K15" s="29">
        <f>L15/$I$8</f>
        <v>18.320231347404768</v>
      </c>
      <c r="L15" s="30">
        <f>'Annuiteedigraafik PT_01.12'!F15</f>
        <v>10459.020076233382</v>
      </c>
      <c r="M15" s="249"/>
      <c r="N15" s="34" t="s">
        <v>17</v>
      </c>
      <c r="O15" s="32"/>
      <c r="S15" s="3"/>
      <c r="T15" s="32"/>
      <c r="U15" s="33"/>
    </row>
    <row r="16" spans="1:21" x14ac:dyDescent="0.25">
      <c r="B16" s="26"/>
      <c r="C16" s="27" t="s">
        <v>18</v>
      </c>
      <c r="D16" s="28"/>
      <c r="E16" s="191">
        <f t="shared" si="0"/>
        <v>1.8798712745767292</v>
      </c>
      <c r="F16" s="192">
        <v>1102.6400000000001</v>
      </c>
      <c r="G16" s="29">
        <f>H16/$G$8</f>
        <v>1.8798706099815157</v>
      </c>
      <c r="H16" s="30">
        <f>'Annuiteedigraafik TS_01.11'!F14</f>
        <v>1017.01</v>
      </c>
      <c r="I16" s="29">
        <f>J16/$I$8</f>
        <v>1.8569101418812402</v>
      </c>
      <c r="J16" s="30">
        <f>'Annuiteedigraafik TS_01.12'!F14</f>
        <v>1060.1099999999999</v>
      </c>
      <c r="K16" s="29">
        <f>L16/$I$8</f>
        <v>1.8569101418812402</v>
      </c>
      <c r="L16" s="30">
        <f>'Annuiteedigraafik TS_01.12'!F15</f>
        <v>1060.1099999999999</v>
      </c>
      <c r="M16" s="249"/>
      <c r="N16" s="35" t="s">
        <v>17</v>
      </c>
      <c r="O16" s="32"/>
      <c r="S16" s="3"/>
      <c r="T16" s="32"/>
      <c r="U16" s="33"/>
    </row>
    <row r="17" spans="2:21" x14ac:dyDescent="0.25">
      <c r="B17" s="36">
        <v>400</v>
      </c>
      <c r="C17" s="236" t="s">
        <v>19</v>
      </c>
      <c r="D17" s="232"/>
      <c r="E17" s="193">
        <v>1.67</v>
      </c>
      <c r="F17" s="192">
        <f>ROUND(E17*$E$8,4)</f>
        <v>979.53980000000001</v>
      </c>
      <c r="G17" s="39">
        <v>1.67</v>
      </c>
      <c r="H17" s="30">
        <f>ROUND(G17*$G$8,4)</f>
        <v>903.47</v>
      </c>
      <c r="I17" s="39">
        <v>1.67</v>
      </c>
      <c r="J17" s="30">
        <f>ROUND(I17*$I$8,4)</f>
        <v>953.40300000000002</v>
      </c>
      <c r="K17" s="39">
        <v>1.67</v>
      </c>
      <c r="L17" s="30">
        <f>K17*I8</f>
        <v>953.40299999999991</v>
      </c>
      <c r="M17" s="249"/>
      <c r="N17" s="40"/>
      <c r="S17" s="3"/>
      <c r="T17" s="32"/>
      <c r="U17" s="33"/>
    </row>
    <row r="18" spans="2:21" x14ac:dyDescent="0.25">
      <c r="B18" s="36">
        <v>400</v>
      </c>
      <c r="C18" s="236" t="s">
        <v>20</v>
      </c>
      <c r="D18" s="232"/>
      <c r="E18" s="193">
        <f>ROUND(F18/$E$8,4)</f>
        <v>0.55730000000000002</v>
      </c>
      <c r="F18" s="192">
        <v>326.86</v>
      </c>
      <c r="G18" s="39">
        <f>H18/$G$8</f>
        <v>0.55725354247193748</v>
      </c>
      <c r="H18" s="30">
        <v>301.47416647731819</v>
      </c>
      <c r="I18" s="39">
        <f>ROUND(J18/$I$8,4)</f>
        <v>0.54869999999999997</v>
      </c>
      <c r="J18" s="30">
        <v>313.24426109202261</v>
      </c>
      <c r="K18" s="29">
        <f>L18/$I$8</f>
        <v>0.54868499052727737</v>
      </c>
      <c r="L18" s="30">
        <f t="shared" ref="L18" si="1">J18</f>
        <v>313.24426109202261</v>
      </c>
      <c r="M18" s="249"/>
      <c r="N18" s="40"/>
      <c r="S18" s="3"/>
      <c r="T18" s="32"/>
      <c r="U18" s="33"/>
    </row>
    <row r="19" spans="2:21" x14ac:dyDescent="0.25">
      <c r="B19" s="36">
        <v>100</v>
      </c>
      <c r="C19" s="41" t="s">
        <v>21</v>
      </c>
      <c r="D19" s="42"/>
      <c r="E19" s="193">
        <v>0.35</v>
      </c>
      <c r="F19" s="194">
        <f>E19*$E$8</f>
        <v>205.29277999999999</v>
      </c>
      <c r="G19" s="39">
        <f t="shared" ref="G19:G21" si="2">H19/$G$8</f>
        <v>0.35</v>
      </c>
      <c r="H19" s="43">
        <v>189.35</v>
      </c>
      <c r="I19" s="39">
        <v>0.35</v>
      </c>
      <c r="J19" s="43">
        <f>I19*$I$8</f>
        <v>199.81499999999997</v>
      </c>
      <c r="K19" s="29">
        <f t="shared" ref="K19:K21" si="3">L19/$I$8</f>
        <v>0.36049999999999999</v>
      </c>
      <c r="L19" s="43">
        <f>J19*1.03</f>
        <v>205.80944999999997</v>
      </c>
      <c r="M19" s="237" t="s">
        <v>22</v>
      </c>
      <c r="N19" s="40"/>
      <c r="O19" s="32"/>
      <c r="S19" s="3"/>
      <c r="T19" s="32"/>
      <c r="U19" s="33"/>
    </row>
    <row r="20" spans="2:21" x14ac:dyDescent="0.25">
      <c r="B20" s="36">
        <v>200</v>
      </c>
      <c r="C20" s="37" t="s">
        <v>23</v>
      </c>
      <c r="D20" s="38"/>
      <c r="E20" s="193">
        <v>0.84277000000000002</v>
      </c>
      <c r="F20" s="194">
        <f>E20*$E$8</f>
        <v>494.32741771600001</v>
      </c>
      <c r="G20" s="39">
        <f t="shared" si="2"/>
        <v>0.84277000000000002</v>
      </c>
      <c r="H20" s="43">
        <v>455.93857000000003</v>
      </c>
      <c r="I20" s="39">
        <v>0.84277000000000002</v>
      </c>
      <c r="J20" s="43">
        <f>I20*$I$8</f>
        <v>481.13739299999997</v>
      </c>
      <c r="K20" s="29">
        <f t="shared" si="3"/>
        <v>0.86805310000000002</v>
      </c>
      <c r="L20" s="43">
        <f>J20*1.03</f>
        <v>495.57151478999998</v>
      </c>
      <c r="M20" s="238"/>
      <c r="N20" s="40"/>
      <c r="O20" s="32"/>
      <c r="S20" s="3"/>
      <c r="T20" s="32"/>
      <c r="U20" s="33"/>
    </row>
    <row r="21" spans="2:21" x14ac:dyDescent="0.25">
      <c r="B21" s="36">
        <v>500</v>
      </c>
      <c r="C21" s="37" t="s">
        <v>24</v>
      </c>
      <c r="D21" s="38"/>
      <c r="E21" s="193">
        <v>0.02</v>
      </c>
      <c r="F21" s="194">
        <f>E21*$E$8</f>
        <v>11.731016</v>
      </c>
      <c r="G21" s="39">
        <f t="shared" si="2"/>
        <v>0.02</v>
      </c>
      <c r="H21" s="43">
        <v>10.82</v>
      </c>
      <c r="I21" s="39">
        <v>0.02</v>
      </c>
      <c r="J21" s="43">
        <f>I21*$I$8</f>
        <v>11.417999999999999</v>
      </c>
      <c r="K21" s="29">
        <f t="shared" si="3"/>
        <v>2.06E-2</v>
      </c>
      <c r="L21" s="43">
        <f>J21*1.03</f>
        <v>11.760539999999999</v>
      </c>
      <c r="M21" s="239"/>
      <c r="N21" s="44"/>
      <c r="O21" s="32"/>
      <c r="S21" s="3"/>
      <c r="T21" s="32"/>
      <c r="U21" s="33"/>
    </row>
    <row r="22" spans="2:21" x14ac:dyDescent="0.25">
      <c r="B22" s="45"/>
      <c r="C22" s="46" t="s">
        <v>25</v>
      </c>
      <c r="D22" s="46"/>
      <c r="E22" s="195">
        <f t="shared" ref="E22:L22" si="4">SUM(E14:E21)</f>
        <v>25.941053717011386</v>
      </c>
      <c r="F22" s="196">
        <f t="shared" si="4"/>
        <v>15215.721013716</v>
      </c>
      <c r="G22" s="47">
        <f t="shared" si="4"/>
        <v>25.918213353903866</v>
      </c>
      <c r="H22" s="48">
        <f t="shared" si="4"/>
        <v>14021.753424461989</v>
      </c>
      <c r="I22" s="47">
        <f t="shared" ref="I22:J22" si="5">SUM(I14:I21)</f>
        <v>25.658185370997288</v>
      </c>
      <c r="J22" s="48">
        <f t="shared" si="5"/>
        <v>14648.249459394376</v>
      </c>
      <c r="K22" s="47">
        <f t="shared" si="4"/>
        <v>25.694553461524563</v>
      </c>
      <c r="L22" s="48">
        <f t="shared" si="4"/>
        <v>14669.020571184374</v>
      </c>
      <c r="M22" s="49"/>
      <c r="N22" s="50"/>
      <c r="O22" s="32"/>
      <c r="T22" s="32"/>
      <c r="U22" s="33"/>
    </row>
    <row r="23" spans="2:21" x14ac:dyDescent="0.25">
      <c r="B23" s="51"/>
      <c r="C23" s="52"/>
      <c r="D23" s="52"/>
      <c r="E23" s="197"/>
      <c r="F23" s="198"/>
      <c r="G23" s="53"/>
      <c r="H23" s="54"/>
      <c r="I23" s="53"/>
      <c r="J23" s="54"/>
      <c r="K23" s="53"/>
      <c r="L23" s="54"/>
      <c r="M23" s="55"/>
      <c r="N23" s="56"/>
      <c r="O23" s="32"/>
      <c r="T23" s="32"/>
      <c r="U23" s="33"/>
    </row>
    <row r="24" spans="2:21" ht="17.25" x14ac:dyDescent="0.25">
      <c r="B24" s="57" t="s">
        <v>26</v>
      </c>
      <c r="C24" s="46"/>
      <c r="D24" s="46"/>
      <c r="E24" s="199" t="s">
        <v>78</v>
      </c>
      <c r="F24" s="200" t="s">
        <v>11</v>
      </c>
      <c r="G24" s="58" t="s">
        <v>10</v>
      </c>
      <c r="H24" s="59" t="s">
        <v>11</v>
      </c>
      <c r="I24" s="58" t="s">
        <v>10</v>
      </c>
      <c r="J24" s="59" t="s">
        <v>11</v>
      </c>
      <c r="K24" s="58" t="s">
        <v>10</v>
      </c>
      <c r="L24" s="59" t="s">
        <v>11</v>
      </c>
      <c r="M24" s="60" t="s">
        <v>12</v>
      </c>
      <c r="N24" s="61" t="s">
        <v>13</v>
      </c>
      <c r="O24" s="32"/>
      <c r="T24" s="32"/>
      <c r="U24" s="33"/>
    </row>
    <row r="25" spans="2:21" x14ac:dyDescent="0.25">
      <c r="B25" s="36">
        <v>300</v>
      </c>
      <c r="C25" s="236" t="s">
        <v>27</v>
      </c>
      <c r="D25" s="232"/>
      <c r="E25" s="62">
        <v>0.28952435284889111</v>
      </c>
      <c r="F25" s="63">
        <f>E25*$E$8</f>
        <v>169.82074078299937</v>
      </c>
      <c r="G25" s="62">
        <f>E25</f>
        <v>0.28952435284889111</v>
      </c>
      <c r="H25" s="63">
        <f>G25*$G$8</f>
        <v>156.63267489125008</v>
      </c>
      <c r="I25" s="62">
        <f>G25</f>
        <v>0.28952435284889111</v>
      </c>
      <c r="J25" s="63">
        <f>I25*$I$8</f>
        <v>165.28945304143193</v>
      </c>
      <c r="K25" s="62">
        <f>L25/$I$8</f>
        <v>0.29632159747766684</v>
      </c>
      <c r="L25" s="63">
        <v>169.17</v>
      </c>
      <c r="M25" s="243" t="s">
        <v>28</v>
      </c>
      <c r="N25" s="240" t="s">
        <v>29</v>
      </c>
      <c r="S25" s="3"/>
      <c r="T25" s="32"/>
      <c r="U25" s="33"/>
    </row>
    <row r="26" spans="2:21" x14ac:dyDescent="0.25">
      <c r="B26" s="36">
        <v>300</v>
      </c>
      <c r="C26" s="232" t="s">
        <v>30</v>
      </c>
      <c r="D26" s="233"/>
      <c r="E26" s="62">
        <v>1.7243100620409328</v>
      </c>
      <c r="F26" s="63">
        <f>E26*$E$8</f>
        <v>1011.3954463381588</v>
      </c>
      <c r="G26" s="62">
        <f t="shared" ref="G26:G33" si="6">E26</f>
        <v>1.7243100620409328</v>
      </c>
      <c r="H26" s="63">
        <f t="shared" ref="H26:H33" si="7">G26*$G$8</f>
        <v>932.85174356414461</v>
      </c>
      <c r="I26" s="62">
        <f t="shared" ref="I26" si="8">G26</f>
        <v>1.7243100620409328</v>
      </c>
      <c r="J26" s="63">
        <f t="shared" ref="J26:J33" si="9">I26*$I$8</f>
        <v>984.40861441916854</v>
      </c>
      <c r="K26" s="62">
        <f t="shared" ref="K26:K33" si="10">L26/$I$8</f>
        <v>1.7779295848660011</v>
      </c>
      <c r="L26" s="63">
        <v>1015.02</v>
      </c>
      <c r="M26" s="247"/>
      <c r="N26" s="241"/>
      <c r="S26" s="3"/>
      <c r="T26" s="32"/>
      <c r="U26" s="33"/>
    </row>
    <row r="27" spans="2:21" x14ac:dyDescent="0.25">
      <c r="B27" s="36">
        <v>600</v>
      </c>
      <c r="C27" s="37" t="s">
        <v>31</v>
      </c>
      <c r="D27" s="38"/>
      <c r="E27" s="62"/>
      <c r="F27" s="63"/>
      <c r="G27" s="62"/>
      <c r="H27" s="63"/>
      <c r="I27" s="62"/>
      <c r="J27" s="63"/>
      <c r="K27" s="62"/>
      <c r="L27" s="63"/>
      <c r="M27" s="64"/>
      <c r="N27" s="241"/>
      <c r="O27" s="32"/>
      <c r="S27" s="3"/>
      <c r="T27" s="32"/>
      <c r="U27" s="33"/>
    </row>
    <row r="28" spans="2:21" x14ac:dyDescent="0.25">
      <c r="B28" s="36"/>
      <c r="C28" s="37">
        <v>610</v>
      </c>
      <c r="D28" s="38" t="s">
        <v>32</v>
      </c>
      <c r="E28" s="62">
        <v>1.3578264280111245</v>
      </c>
      <c r="F28" s="63">
        <f>E28*$E$8</f>
        <v>796.43417761106753</v>
      </c>
      <c r="G28" s="62">
        <f t="shared" si="6"/>
        <v>1.3578264280111245</v>
      </c>
      <c r="H28" s="63">
        <f t="shared" si="7"/>
        <v>734.5840975540184</v>
      </c>
      <c r="I28" s="62">
        <f t="shared" ref="I28:I33" si="11">G28</f>
        <v>1.3578264280111245</v>
      </c>
      <c r="J28" s="63">
        <f t="shared" si="9"/>
        <v>775.18310775155101</v>
      </c>
      <c r="K28" s="62">
        <f t="shared" si="10"/>
        <v>2.0265720791732349</v>
      </c>
      <c r="L28" s="63">
        <v>1156.9699999999998</v>
      </c>
      <c r="M28" s="243" t="s">
        <v>33</v>
      </c>
      <c r="N28" s="241"/>
      <c r="O28" s="32"/>
      <c r="S28" s="3"/>
      <c r="T28" s="32"/>
      <c r="U28" s="33"/>
    </row>
    <row r="29" spans="2:21" x14ac:dyDescent="0.25">
      <c r="B29" s="36"/>
      <c r="C29" s="37">
        <v>620</v>
      </c>
      <c r="D29" s="38" t="s">
        <v>34</v>
      </c>
      <c r="E29" s="62">
        <v>0.57044854881266494</v>
      </c>
      <c r="F29" s="63">
        <f>E29*$E$8</f>
        <v>334.59705266490766</v>
      </c>
      <c r="G29" s="62">
        <f t="shared" si="6"/>
        <v>0.57044854881266494</v>
      </c>
      <c r="H29" s="63">
        <f t="shared" si="7"/>
        <v>308.61266490765172</v>
      </c>
      <c r="I29" s="62">
        <f t="shared" si="11"/>
        <v>0.57044854881266494</v>
      </c>
      <c r="J29" s="63">
        <f t="shared" si="9"/>
        <v>325.66907651715042</v>
      </c>
      <c r="K29" s="62">
        <f t="shared" si="10"/>
        <v>1.1396566824312488</v>
      </c>
      <c r="L29" s="63">
        <v>650.63</v>
      </c>
      <c r="M29" s="244"/>
      <c r="N29" s="241"/>
      <c r="O29" s="32"/>
      <c r="S29" s="3"/>
      <c r="T29" s="32"/>
      <c r="U29" s="33"/>
    </row>
    <row r="30" spans="2:21" x14ac:dyDescent="0.25">
      <c r="B30" s="36"/>
      <c r="C30" s="37">
        <v>630</v>
      </c>
      <c r="D30" s="38" t="s">
        <v>35</v>
      </c>
      <c r="E30" s="62">
        <v>4.2999999999999997E-2</v>
      </c>
      <c r="F30" s="63">
        <f>E30*$E$8</f>
        <v>25.221684399999997</v>
      </c>
      <c r="G30" s="62">
        <f t="shared" si="6"/>
        <v>4.2999999999999997E-2</v>
      </c>
      <c r="H30" s="63">
        <f t="shared" si="7"/>
        <v>23.262999999999998</v>
      </c>
      <c r="I30" s="62">
        <f t="shared" si="11"/>
        <v>4.2999999999999997E-2</v>
      </c>
      <c r="J30" s="63">
        <f t="shared" si="9"/>
        <v>24.548699999999997</v>
      </c>
      <c r="K30" s="62">
        <f t="shared" si="10"/>
        <v>5.904711858469084E-2</v>
      </c>
      <c r="L30" s="63">
        <v>33.71</v>
      </c>
      <c r="M30" s="244"/>
      <c r="N30" s="241"/>
      <c r="O30" s="32"/>
      <c r="S30" s="3"/>
      <c r="T30" s="32"/>
      <c r="U30" s="33"/>
    </row>
    <row r="31" spans="2:21" x14ac:dyDescent="0.25">
      <c r="B31" s="36">
        <v>700</v>
      </c>
      <c r="C31" s="232" t="s">
        <v>36</v>
      </c>
      <c r="D31" s="233"/>
      <c r="E31" s="62">
        <v>0</v>
      </c>
      <c r="F31" s="63">
        <f t="shared" ref="F31:F32" si="12">E31*$E$8</f>
        <v>0</v>
      </c>
      <c r="G31" s="62">
        <f t="shared" si="6"/>
        <v>0</v>
      </c>
      <c r="H31" s="63">
        <f t="shared" si="7"/>
        <v>0</v>
      </c>
      <c r="I31" s="62">
        <f t="shared" si="11"/>
        <v>0</v>
      </c>
      <c r="J31" s="63">
        <f t="shared" si="9"/>
        <v>0</v>
      </c>
      <c r="K31" s="62">
        <f t="shared" si="10"/>
        <v>0</v>
      </c>
      <c r="L31" s="63">
        <v>0</v>
      </c>
      <c r="M31" s="243" t="s">
        <v>28</v>
      </c>
      <c r="N31" s="241"/>
      <c r="O31" s="32"/>
      <c r="S31" s="3"/>
      <c r="T31" s="32"/>
      <c r="U31" s="33"/>
    </row>
    <row r="32" spans="2:21" x14ac:dyDescent="0.25">
      <c r="B32" s="36">
        <v>700</v>
      </c>
      <c r="C32" s="232" t="s">
        <v>37</v>
      </c>
      <c r="D32" s="233"/>
      <c r="E32" s="62">
        <v>0.33875338753387535</v>
      </c>
      <c r="F32" s="63">
        <f t="shared" si="12"/>
        <v>198.69607046070462</v>
      </c>
      <c r="G32" s="62">
        <f t="shared" si="6"/>
        <v>0.33875338753387535</v>
      </c>
      <c r="H32" s="63">
        <f t="shared" si="7"/>
        <v>183.26558265582656</v>
      </c>
      <c r="I32" s="62">
        <f t="shared" si="11"/>
        <v>0.33875338753387535</v>
      </c>
      <c r="J32" s="63">
        <f t="shared" si="9"/>
        <v>193.39430894308944</v>
      </c>
      <c r="K32" s="62">
        <f t="shared" si="10"/>
        <v>0.37534069013837801</v>
      </c>
      <c r="L32" s="63">
        <v>214.28199999999998</v>
      </c>
      <c r="M32" s="244"/>
      <c r="N32" s="241"/>
      <c r="O32" s="32"/>
      <c r="S32" s="3"/>
      <c r="T32" s="32"/>
      <c r="U32" s="33"/>
    </row>
    <row r="33" spans="2:21" x14ac:dyDescent="0.25">
      <c r="B33" s="36">
        <v>700</v>
      </c>
      <c r="C33" s="232" t="s">
        <v>38</v>
      </c>
      <c r="D33" s="233"/>
      <c r="E33" s="65">
        <v>1.7827854239463738</v>
      </c>
      <c r="F33" s="63">
        <f>E33*$E$8</f>
        <v>1045.6942166440847</v>
      </c>
      <c r="G33" s="62">
        <f t="shared" si="6"/>
        <v>1.7827854239463738</v>
      </c>
      <c r="H33" s="63">
        <f t="shared" si="7"/>
        <v>964.48691435498824</v>
      </c>
      <c r="I33" s="62">
        <f t="shared" si="11"/>
        <v>1.7827854239463738</v>
      </c>
      <c r="J33" s="63">
        <f t="shared" si="9"/>
        <v>1017.7921985309848</v>
      </c>
      <c r="K33" s="62">
        <f t="shared" si="10"/>
        <v>2.0149868628481347</v>
      </c>
      <c r="L33" s="63">
        <v>1150.356</v>
      </c>
      <c r="M33" s="247"/>
      <c r="N33" s="242"/>
      <c r="O33" s="32"/>
      <c r="S33" s="3"/>
      <c r="T33" s="32"/>
      <c r="U33" s="33"/>
    </row>
    <row r="34" spans="2:21" ht="15.75" thickBot="1" x14ac:dyDescent="0.3">
      <c r="B34" s="66"/>
      <c r="C34" s="67" t="s">
        <v>39</v>
      </c>
      <c r="D34" s="67"/>
      <c r="E34" s="68">
        <f t="shared" ref="E34:L34" si="13">SUM(E25:E33)</f>
        <v>6.1066482031938625</v>
      </c>
      <c r="F34" s="69">
        <f t="shared" si="13"/>
        <v>3581.8593889019221</v>
      </c>
      <c r="G34" s="68">
        <f>SUM(G25:G33)</f>
        <v>6.1066482031938625</v>
      </c>
      <c r="H34" s="69">
        <f t="shared" si="13"/>
        <v>3303.6966779278796</v>
      </c>
      <c r="I34" s="68">
        <f>SUM(I25:I33)</f>
        <v>6.1066482031938625</v>
      </c>
      <c r="J34" s="69">
        <f t="shared" ref="J34" si="14">SUM(J25:J33)</f>
        <v>3486.2854592033759</v>
      </c>
      <c r="K34" s="68">
        <f t="shared" si="13"/>
        <v>7.689854615519355</v>
      </c>
      <c r="L34" s="69">
        <f t="shared" si="13"/>
        <v>4390.1379999999999</v>
      </c>
      <c r="M34" s="70"/>
      <c r="N34" s="71"/>
      <c r="O34" s="32"/>
      <c r="T34" s="32"/>
      <c r="U34" s="33"/>
    </row>
    <row r="35" spans="2:21" ht="21.6" customHeight="1" x14ac:dyDescent="0.25">
      <c r="B35" s="72"/>
      <c r="C35" s="12"/>
      <c r="D35" s="12"/>
      <c r="E35" s="201"/>
      <c r="F35" s="202"/>
      <c r="G35" s="73"/>
      <c r="H35" s="74"/>
      <c r="I35" s="73"/>
      <c r="J35" s="74"/>
      <c r="K35" s="73"/>
      <c r="L35" s="74"/>
      <c r="M35" s="75"/>
      <c r="O35" s="32"/>
    </row>
    <row r="36" spans="2:21" x14ac:dyDescent="0.25">
      <c r="B36" s="234" t="s">
        <v>40</v>
      </c>
      <c r="C36" s="234"/>
      <c r="D36" s="234"/>
      <c r="E36" s="201">
        <f>E34+E22</f>
        <v>32.047701920205249</v>
      </c>
      <c r="F36" s="202">
        <f>ROUND(F34+F22,2)</f>
        <v>18797.580000000002</v>
      </c>
      <c r="G36" s="73">
        <f>G34+G22</f>
        <v>32.024861557097729</v>
      </c>
      <c r="H36" s="74">
        <f>ROUND(H34+H22,2)</f>
        <v>17325.45</v>
      </c>
      <c r="I36" s="73">
        <f>I34+I22</f>
        <v>31.764833574191151</v>
      </c>
      <c r="J36" s="74">
        <f>ROUND(J34+J22,2)</f>
        <v>18134.53</v>
      </c>
      <c r="K36" s="73">
        <f>K34+K22</f>
        <v>33.384408077043915</v>
      </c>
      <c r="L36" s="74">
        <f>ROUND(L34+L22,2)</f>
        <v>19059.16</v>
      </c>
      <c r="M36" s="75"/>
    </row>
    <row r="37" spans="2:21" ht="31.5" customHeight="1" x14ac:dyDescent="0.25">
      <c r="B37" s="230" t="s">
        <v>82</v>
      </c>
      <c r="C37" s="230"/>
      <c r="D37" s="76">
        <v>0.2</v>
      </c>
      <c r="E37" s="203">
        <f>E36*D37</f>
        <v>6.4095403840410503</v>
      </c>
      <c r="F37" s="202">
        <f>ROUND(F36*D37,2)</f>
        <v>3759.52</v>
      </c>
      <c r="G37" s="77">
        <f>G36*D37</f>
        <v>6.404972311419546</v>
      </c>
      <c r="H37" s="74">
        <f>ROUND(H36*D37,2)</f>
        <v>3465.09</v>
      </c>
      <c r="I37" s="77">
        <f>I36*D37</f>
        <v>6.3529667148382307</v>
      </c>
      <c r="J37" s="74">
        <f>ROUND(J36*D37,2)</f>
        <v>3626.91</v>
      </c>
      <c r="K37" s="77"/>
      <c r="L37" s="74"/>
    </row>
    <row r="38" spans="2:21" ht="28.5" customHeight="1" x14ac:dyDescent="0.25">
      <c r="B38" s="230" t="s">
        <v>83</v>
      </c>
      <c r="C38" s="230"/>
      <c r="D38" s="76">
        <v>0.22</v>
      </c>
      <c r="E38" s="203"/>
      <c r="F38" s="202"/>
      <c r="G38" s="77"/>
      <c r="H38" s="74"/>
      <c r="I38" s="77"/>
      <c r="J38" s="74"/>
      <c r="K38" s="77">
        <f>K36*D38</f>
        <v>7.344569776949661</v>
      </c>
      <c r="L38" s="74">
        <f>ROUND(L36*D38,2)</f>
        <v>4193.0200000000004</v>
      </c>
    </row>
    <row r="39" spans="2:21" x14ac:dyDescent="0.25">
      <c r="B39" s="12" t="s">
        <v>41</v>
      </c>
      <c r="C39" s="12"/>
      <c r="D39" s="12"/>
      <c r="E39" s="201">
        <f t="shared" ref="E39:L39" si="15">E37+E36</f>
        <v>38.4572423042463</v>
      </c>
      <c r="F39" s="202">
        <f t="shared" si="15"/>
        <v>22557.100000000002</v>
      </c>
      <c r="G39" s="73">
        <f t="shared" si="15"/>
        <v>38.429833868517278</v>
      </c>
      <c r="H39" s="74">
        <f t="shared" si="15"/>
        <v>20790.54</v>
      </c>
      <c r="I39" s="73">
        <f t="shared" ref="I39:J39" si="16">I37+I36</f>
        <v>38.117800289029383</v>
      </c>
      <c r="J39" s="74">
        <f t="shared" si="16"/>
        <v>21761.439999999999</v>
      </c>
      <c r="K39" s="73">
        <f>K38+K36</f>
        <v>40.728977853993577</v>
      </c>
      <c r="L39" s="74">
        <f>L38+L36</f>
        <v>23252.18</v>
      </c>
      <c r="M39" s="75"/>
    </row>
    <row r="40" spans="2:21" x14ac:dyDescent="0.25">
      <c r="B40" s="12" t="s">
        <v>42</v>
      </c>
      <c r="C40" s="12"/>
      <c r="D40" s="12"/>
      <c r="E40" s="204">
        <v>10</v>
      </c>
      <c r="F40" s="202">
        <f>F36*E40</f>
        <v>187975.80000000002</v>
      </c>
      <c r="G40" s="209">
        <v>1</v>
      </c>
      <c r="H40" s="74">
        <f>H36*G40</f>
        <v>17325.45</v>
      </c>
      <c r="I40" s="209">
        <v>1</v>
      </c>
      <c r="J40" s="74">
        <f>J36*I40</f>
        <v>18134.53</v>
      </c>
      <c r="K40" s="78">
        <v>12</v>
      </c>
      <c r="L40" s="74">
        <f>L36*K40</f>
        <v>228709.91999999998</v>
      </c>
      <c r="M40" s="79"/>
      <c r="N40" s="80"/>
    </row>
    <row r="41" spans="2:21" ht="15.75" thickBot="1" x14ac:dyDescent="0.3">
      <c r="B41" s="12" t="s">
        <v>43</v>
      </c>
      <c r="C41" s="12"/>
      <c r="D41" s="12"/>
      <c r="E41" s="205">
        <v>10</v>
      </c>
      <c r="F41" s="206">
        <f>F39*E41</f>
        <v>225571.00000000003</v>
      </c>
      <c r="G41" s="210">
        <v>1</v>
      </c>
      <c r="H41" s="82">
        <f>H39*G41</f>
        <v>20790.54</v>
      </c>
      <c r="I41" s="210">
        <v>1</v>
      </c>
      <c r="J41" s="82">
        <f>J39*I41</f>
        <v>21761.439999999999</v>
      </c>
      <c r="K41" s="81">
        <v>12</v>
      </c>
      <c r="L41" s="82">
        <f>L39*K41</f>
        <v>279026.16000000003</v>
      </c>
      <c r="M41" s="83"/>
      <c r="N41" s="84"/>
    </row>
    <row r="42" spans="2:21" ht="15.75" x14ac:dyDescent="0.25">
      <c r="B42" s="235"/>
      <c r="C42" s="235"/>
      <c r="D42" s="235"/>
      <c r="E42" s="235"/>
      <c r="F42" s="235"/>
      <c r="G42" s="85"/>
      <c r="H42" s="11"/>
    </row>
    <row r="43" spans="2:21" ht="49.7" customHeight="1" x14ac:dyDescent="0.25">
      <c r="B43" s="228" t="s">
        <v>44</v>
      </c>
      <c r="C43" s="228"/>
      <c r="D43" s="228"/>
      <c r="E43" s="228"/>
      <c r="F43" s="228"/>
      <c r="G43" s="228"/>
      <c r="H43" s="228"/>
      <c r="I43" s="228"/>
      <c r="J43" s="228"/>
      <c r="K43" s="228"/>
      <c r="L43" s="228"/>
    </row>
    <row r="44" spans="2:21" ht="15.75" x14ac:dyDescent="0.25">
      <c r="B44" s="86"/>
      <c r="C44" s="11"/>
      <c r="D44" s="11"/>
      <c r="E44" s="11"/>
      <c r="F44" s="11"/>
      <c r="G44" s="11"/>
      <c r="H44" s="11"/>
    </row>
    <row r="45" spans="2:21" ht="15.75" x14ac:dyDescent="0.25">
      <c r="B45" s="11"/>
      <c r="C45" s="11"/>
      <c r="D45" s="11"/>
      <c r="E45" s="11"/>
      <c r="F45" s="11"/>
      <c r="G45" s="11"/>
      <c r="H45" s="11"/>
    </row>
    <row r="46" spans="2:21" x14ac:dyDescent="0.25">
      <c r="B46" s="12" t="s">
        <v>45</v>
      </c>
      <c r="C46" s="12"/>
      <c r="D46" s="12"/>
      <c r="E46" s="12" t="s">
        <v>46</v>
      </c>
    </row>
    <row r="48" spans="2:21" x14ac:dyDescent="0.25">
      <c r="B48" s="87" t="s">
        <v>47</v>
      </c>
      <c r="C48" s="87"/>
      <c r="D48" s="87"/>
      <c r="E48" s="87" t="s">
        <v>47</v>
      </c>
      <c r="F48" s="87"/>
      <c r="G48" s="87"/>
    </row>
    <row r="49" spans="2:8" ht="15.75" x14ac:dyDescent="0.25">
      <c r="B49" s="11"/>
      <c r="C49" s="11"/>
      <c r="D49" s="11"/>
      <c r="E49" s="11"/>
      <c r="F49" s="11"/>
      <c r="G49" s="11"/>
      <c r="H49" s="11"/>
    </row>
  </sheetData>
  <mergeCells count="26">
    <mergeCell ref="B43:L43"/>
    <mergeCell ref="I11:J11"/>
    <mergeCell ref="I12:J12"/>
    <mergeCell ref="A3:N3"/>
    <mergeCell ref="B38:C38"/>
    <mergeCell ref="B37:C37"/>
    <mergeCell ref="C33:D33"/>
    <mergeCell ref="E12:F12"/>
    <mergeCell ref="K12:L12"/>
    <mergeCell ref="M14:M18"/>
    <mergeCell ref="C17:D17"/>
    <mergeCell ref="C18:D18"/>
    <mergeCell ref="B36:D36"/>
    <mergeCell ref="B42:F42"/>
    <mergeCell ref="G12:H12"/>
    <mergeCell ref="G11:H11"/>
    <mergeCell ref="E11:F11"/>
    <mergeCell ref="M19:M21"/>
    <mergeCell ref="C25:D25"/>
    <mergeCell ref="M25:M26"/>
    <mergeCell ref="N25:N33"/>
    <mergeCell ref="C26:D26"/>
    <mergeCell ref="M28:M30"/>
    <mergeCell ref="C31:D31"/>
    <mergeCell ref="M31:M33"/>
    <mergeCell ref="C32:D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A8A6-DCC4-4844-A95E-71D4B763E436}">
  <sheetPr codeName="Sheet66"/>
  <dimension ref="A1:P136"/>
  <sheetViews>
    <sheetView showOutlineSymbols="0" showWhiteSpace="0" workbookViewId="0">
      <selection activeCell="B4" sqref="B4"/>
    </sheetView>
  </sheetViews>
  <sheetFormatPr defaultColWidth="9.140625" defaultRowHeight="15" x14ac:dyDescent="0.25"/>
  <cols>
    <col min="1" max="1" width="9.140625" style="90" customWidth="1"/>
    <col min="2" max="2" width="7.85546875" style="90" customWidth="1"/>
    <col min="3" max="3" width="14.7109375" style="90" customWidth="1"/>
    <col min="4" max="4" width="14.28515625" style="90" customWidth="1"/>
    <col min="5" max="7" width="14.7109375" style="90" customWidth="1"/>
    <col min="8" max="10" width="9.140625" style="90"/>
    <col min="11" max="11" width="11" style="90" customWidth="1"/>
    <col min="12" max="16384" width="9.140625" style="90"/>
  </cols>
  <sheetData>
    <row r="1" spans="1:16" x14ac:dyDescent="0.25">
      <c r="A1" s="88"/>
      <c r="B1" s="88"/>
      <c r="C1" s="88"/>
      <c r="D1" s="88"/>
      <c r="E1" s="88"/>
      <c r="F1" s="88"/>
      <c r="G1" s="89"/>
    </row>
    <row r="2" spans="1:16" x14ac:dyDescent="0.25">
      <c r="A2" s="88"/>
      <c r="B2" s="88"/>
      <c r="C2" s="88"/>
      <c r="D2" s="88"/>
      <c r="E2" s="88"/>
      <c r="F2" s="91"/>
      <c r="G2" s="92"/>
    </row>
    <row r="3" spans="1:16" x14ac:dyDescent="0.25">
      <c r="A3" s="93"/>
      <c r="B3" s="93"/>
      <c r="C3" s="93"/>
      <c r="D3" s="93"/>
      <c r="E3" s="93"/>
      <c r="F3" s="91"/>
      <c r="G3" s="92"/>
      <c r="H3" s="94"/>
      <c r="I3" s="94"/>
      <c r="J3" s="94"/>
      <c r="K3" s="95" t="s">
        <v>1</v>
      </c>
      <c r="L3" s="95" t="s">
        <v>48</v>
      </c>
      <c r="M3" s="96"/>
      <c r="N3" s="94"/>
      <c r="O3" s="94"/>
    </row>
    <row r="4" spans="1:16" ht="18.75" x14ac:dyDescent="0.3">
      <c r="A4" s="93"/>
      <c r="B4" s="97" t="s">
        <v>49</v>
      </c>
      <c r="C4" s="93"/>
      <c r="D4" s="93"/>
      <c r="E4" s="91"/>
      <c r="F4" s="98" t="s">
        <v>4</v>
      </c>
      <c r="G4" s="93"/>
      <c r="H4" s="94"/>
      <c r="I4" s="94"/>
      <c r="J4" s="94"/>
      <c r="K4" s="99" t="s">
        <v>50</v>
      </c>
      <c r="L4" s="100">
        <v>541</v>
      </c>
      <c r="M4" s="101">
        <f>L4/$L$9</f>
        <v>0.38579476574199539</v>
      </c>
      <c r="N4" s="102"/>
      <c r="O4" s="103"/>
    </row>
    <row r="5" spans="1:16" x14ac:dyDescent="0.25">
      <c r="A5" s="93"/>
      <c r="B5" s="93"/>
      <c r="C5" s="93"/>
      <c r="D5" s="93"/>
      <c r="E5" s="93"/>
      <c r="F5" s="104"/>
      <c r="G5" s="93"/>
      <c r="H5" s="94"/>
      <c r="I5" s="94"/>
      <c r="J5" s="94"/>
      <c r="K5" s="99" t="s">
        <v>51</v>
      </c>
      <c r="L5" s="100">
        <v>0</v>
      </c>
      <c r="M5" s="101">
        <f>L5/$L$9</f>
        <v>0</v>
      </c>
      <c r="N5" s="105"/>
      <c r="O5" s="103"/>
    </row>
    <row r="6" spans="1:16" x14ac:dyDescent="0.25">
      <c r="A6" s="93"/>
      <c r="B6" s="106" t="s">
        <v>52</v>
      </c>
      <c r="C6" s="107"/>
      <c r="D6" s="108"/>
      <c r="E6" s="109">
        <v>45231</v>
      </c>
      <c r="F6" s="110"/>
      <c r="G6" s="93"/>
      <c r="H6" s="94"/>
      <c r="I6" s="94"/>
      <c r="J6" s="94"/>
      <c r="K6" s="99" t="s">
        <v>53</v>
      </c>
      <c r="L6" s="100">
        <v>0</v>
      </c>
      <c r="M6" s="101">
        <f>L6/$L$9</f>
        <v>0</v>
      </c>
      <c r="N6" s="111"/>
      <c r="O6" s="111"/>
    </row>
    <row r="7" spans="1:16" x14ac:dyDescent="0.25">
      <c r="A7" s="93"/>
      <c r="B7" s="112" t="s">
        <v>54</v>
      </c>
      <c r="C7" s="91"/>
      <c r="D7" s="94"/>
      <c r="E7" s="113">
        <v>109</v>
      </c>
      <c r="F7" s="114" t="s">
        <v>55</v>
      </c>
      <c r="G7" s="93"/>
      <c r="H7" s="94"/>
      <c r="I7" s="94"/>
      <c r="J7" s="94"/>
      <c r="K7" s="99" t="s">
        <v>56</v>
      </c>
      <c r="L7" s="100">
        <v>0</v>
      </c>
      <c r="M7" s="101">
        <f>L7/$L$9</f>
        <v>0</v>
      </c>
      <c r="N7" s="115"/>
      <c r="O7" s="115"/>
    </row>
    <row r="8" spans="1:16" x14ac:dyDescent="0.25">
      <c r="A8" s="93"/>
      <c r="B8" s="112" t="s">
        <v>57</v>
      </c>
      <c r="C8" s="91"/>
      <c r="D8" s="116">
        <f>E6-1</f>
        <v>45230</v>
      </c>
      <c r="E8" s="117">
        <v>456406.73</v>
      </c>
      <c r="F8" s="114" t="s">
        <v>58</v>
      </c>
      <c r="G8" s="93"/>
      <c r="H8" s="94"/>
      <c r="I8" s="94"/>
      <c r="J8" s="94"/>
      <c r="K8" s="99" t="s">
        <v>59</v>
      </c>
      <c r="L8" s="100">
        <v>0</v>
      </c>
      <c r="M8" s="101">
        <f>L8/$L$9</f>
        <v>0</v>
      </c>
      <c r="N8" s="115"/>
      <c r="O8" s="115"/>
    </row>
    <row r="9" spans="1:16" x14ac:dyDescent="0.25">
      <c r="A9" s="93"/>
      <c r="B9" s="112" t="s">
        <v>57</v>
      </c>
      <c r="C9" s="91"/>
      <c r="D9" s="116">
        <f>EDATE(D8,E7)</f>
        <v>48548</v>
      </c>
      <c r="E9" s="117">
        <v>254470.06</v>
      </c>
      <c r="F9" s="114" t="s">
        <v>58</v>
      </c>
      <c r="G9" s="93"/>
      <c r="H9" s="94"/>
      <c r="I9" s="94"/>
      <c r="J9" s="94"/>
      <c r="K9" s="118" t="s">
        <v>60</v>
      </c>
      <c r="L9" s="119">
        <v>1402.2999999999997</v>
      </c>
      <c r="M9" s="118"/>
      <c r="N9" s="115"/>
      <c r="O9" s="115"/>
    </row>
    <row r="10" spans="1:16" x14ac:dyDescent="0.25">
      <c r="A10" s="93"/>
      <c r="B10" s="112" t="s">
        <v>61</v>
      </c>
      <c r="C10" s="91"/>
      <c r="D10" s="94"/>
      <c r="E10" s="120">
        <f>M4</f>
        <v>0.38579476574199539</v>
      </c>
      <c r="F10" s="114"/>
      <c r="G10" s="93"/>
      <c r="H10" s="94"/>
      <c r="I10" s="94"/>
      <c r="J10" s="94"/>
      <c r="K10" s="94"/>
      <c r="L10" s="94"/>
      <c r="M10" s="121"/>
      <c r="N10" s="121"/>
      <c r="O10" s="121"/>
    </row>
    <row r="11" spans="1:16" x14ac:dyDescent="0.25">
      <c r="A11" s="93"/>
      <c r="B11" s="112" t="s">
        <v>62</v>
      </c>
      <c r="C11" s="91"/>
      <c r="D11" s="94"/>
      <c r="E11" s="122">
        <f>ROUND(E8*E$10,2)</f>
        <v>176079.33</v>
      </c>
      <c r="F11" s="114" t="s">
        <v>58</v>
      </c>
      <c r="G11" s="93"/>
      <c r="H11" s="94"/>
      <c r="I11" s="94"/>
      <c r="J11" s="94"/>
      <c r="K11" s="94"/>
      <c r="L11" s="94"/>
      <c r="M11" s="121"/>
      <c r="N11" s="121"/>
      <c r="O11" s="121"/>
    </row>
    <row r="12" spans="1:16" x14ac:dyDescent="0.25">
      <c r="A12" s="93"/>
      <c r="B12" s="112" t="s">
        <v>63</v>
      </c>
      <c r="C12" s="91"/>
      <c r="D12" s="94"/>
      <c r="E12" s="122">
        <f>ROUND(E9*E$10,2)</f>
        <v>98173.22</v>
      </c>
      <c r="F12" s="114" t="s">
        <v>58</v>
      </c>
      <c r="G12" s="93"/>
      <c r="H12" s="94"/>
      <c r="I12" s="94"/>
      <c r="J12" s="94"/>
      <c r="K12" s="123"/>
      <c r="L12" s="123"/>
      <c r="M12" s="115"/>
      <c r="N12" s="115"/>
      <c r="O12" s="115"/>
      <c r="P12" s="124"/>
    </row>
    <row r="13" spans="1:16" x14ac:dyDescent="0.25">
      <c r="A13" s="93"/>
      <c r="B13" s="125" t="s">
        <v>64</v>
      </c>
      <c r="C13" s="126"/>
      <c r="D13" s="127"/>
      <c r="E13" s="128">
        <v>3.4000000000000002E-2</v>
      </c>
      <c r="F13" s="129"/>
      <c r="G13" s="93"/>
      <c r="H13" s="94"/>
      <c r="I13" s="94"/>
      <c r="J13" s="94"/>
      <c r="K13" s="123"/>
      <c r="L13" s="123"/>
      <c r="M13" s="115"/>
      <c r="N13" s="115"/>
      <c r="O13" s="115"/>
      <c r="P13" s="124"/>
    </row>
    <row r="14" spans="1:16" x14ac:dyDescent="0.25">
      <c r="A14" s="93"/>
      <c r="B14" s="113"/>
      <c r="C14" s="91"/>
      <c r="D14" s="94"/>
      <c r="E14" s="130"/>
      <c r="F14" s="113"/>
      <c r="G14" s="93"/>
      <c r="H14" s="94"/>
      <c r="I14" s="94"/>
      <c r="J14" s="94"/>
      <c r="K14" s="123"/>
      <c r="L14" s="123"/>
      <c r="M14" s="115"/>
      <c r="N14" s="115"/>
      <c r="O14" s="115"/>
      <c r="P14" s="124"/>
    </row>
    <row r="15" spans="1:16" x14ac:dyDescent="0.25">
      <c r="A15" s="94"/>
      <c r="B15" s="94"/>
      <c r="C15" s="94"/>
      <c r="D15" s="94"/>
      <c r="E15" s="94"/>
      <c r="F15" s="94"/>
      <c r="G15" s="94"/>
      <c r="H15" s="94"/>
      <c r="I15" s="94"/>
      <c r="J15" s="94"/>
      <c r="K15" s="123"/>
      <c r="L15" s="123"/>
      <c r="M15" s="115"/>
      <c r="N15" s="115"/>
      <c r="O15" s="115"/>
      <c r="P15" s="124"/>
    </row>
    <row r="16" spans="1:16" ht="15.75" thickBot="1" x14ac:dyDescent="0.3">
      <c r="A16" s="131" t="s">
        <v>65</v>
      </c>
      <c r="B16" s="131" t="s">
        <v>66</v>
      </c>
      <c r="C16" s="131" t="s">
        <v>67</v>
      </c>
      <c r="D16" s="131" t="s">
        <v>68</v>
      </c>
      <c r="E16" s="131" t="s">
        <v>69</v>
      </c>
      <c r="F16" s="131" t="s">
        <v>70</v>
      </c>
      <c r="G16" s="131" t="s">
        <v>71</v>
      </c>
      <c r="H16" s="94"/>
      <c r="I16" s="94"/>
      <c r="J16" s="94"/>
      <c r="K16" s="123"/>
      <c r="L16" s="123"/>
      <c r="M16" s="115"/>
      <c r="N16" s="115"/>
      <c r="O16" s="115"/>
      <c r="P16" s="124"/>
    </row>
    <row r="17" spans="1:16" x14ac:dyDescent="0.25">
      <c r="A17" s="132">
        <f>E6</f>
        <v>45231</v>
      </c>
      <c r="B17" s="91">
        <v>1</v>
      </c>
      <c r="C17" s="104">
        <f>E11</f>
        <v>176079.33</v>
      </c>
      <c r="D17" s="133">
        <f>IPMT($E$13/12,B17,$E$7,-$E$11,$E$12,0)</f>
        <v>498.891435</v>
      </c>
      <c r="E17" s="133">
        <f>PPMT($E$13/12,B17,$E$7,-$E$11,$E$12,0)</f>
        <v>611.04385831300749</v>
      </c>
      <c r="F17" s="133">
        <f>SUM(D17:E17)</f>
        <v>1109.9352933130076</v>
      </c>
      <c r="G17" s="133">
        <f>C17-E17</f>
        <v>175468.28614168699</v>
      </c>
      <c r="H17" s="94"/>
      <c r="I17" s="94"/>
      <c r="J17" s="94"/>
      <c r="K17" s="123"/>
      <c r="L17" s="123"/>
      <c r="M17" s="115"/>
      <c r="N17" s="115"/>
      <c r="O17" s="115"/>
      <c r="P17" s="124"/>
    </row>
    <row r="18" spans="1:16" x14ac:dyDescent="0.25">
      <c r="A18" s="132">
        <f>EDATE(A17,1)</f>
        <v>45261</v>
      </c>
      <c r="B18" s="91">
        <v>2</v>
      </c>
      <c r="C18" s="104">
        <f>G17</f>
        <v>175468.28614168699</v>
      </c>
      <c r="D18" s="133">
        <f t="shared" ref="D18:D81" si="0">IPMT($E$13/12,B18,$E$7,-$E$11,$E$12,0)</f>
        <v>497.16014406811325</v>
      </c>
      <c r="E18" s="133">
        <f t="shared" ref="E18:E81" si="1">PPMT($E$13/12,B18,$E$7,-$E$11,$E$12,0)</f>
        <v>612.77514924489446</v>
      </c>
      <c r="F18" s="133">
        <f t="shared" ref="F18:F81" si="2">SUM(D18:E18)</f>
        <v>1109.9352933130076</v>
      </c>
      <c r="G18" s="133">
        <f t="shared" ref="G18:G75" si="3">C18-E18</f>
        <v>174855.51099244208</v>
      </c>
      <c r="H18" s="94"/>
      <c r="I18" s="94"/>
      <c r="J18" s="94"/>
      <c r="K18" s="123"/>
      <c r="L18" s="123"/>
      <c r="M18" s="115"/>
      <c r="N18" s="115"/>
      <c r="O18" s="115"/>
      <c r="P18" s="124"/>
    </row>
    <row r="19" spans="1:16" x14ac:dyDescent="0.25">
      <c r="A19" s="132">
        <f>EDATE(A18,1)</f>
        <v>45292</v>
      </c>
      <c r="B19" s="91">
        <v>3</v>
      </c>
      <c r="C19" s="104">
        <f>G18</f>
        <v>174855.51099244208</v>
      </c>
      <c r="D19" s="133">
        <f t="shared" si="0"/>
        <v>495.42394781191928</v>
      </c>
      <c r="E19" s="133">
        <f t="shared" si="1"/>
        <v>614.51134550108827</v>
      </c>
      <c r="F19" s="133">
        <f t="shared" si="2"/>
        <v>1109.9352933130076</v>
      </c>
      <c r="G19" s="133">
        <f t="shared" si="3"/>
        <v>174240.999646941</v>
      </c>
      <c r="H19" s="94"/>
      <c r="I19" s="94"/>
      <c r="J19" s="94"/>
      <c r="K19" s="123"/>
      <c r="L19" s="123"/>
      <c r="M19" s="115"/>
      <c r="N19" s="115"/>
      <c r="O19" s="115"/>
      <c r="P19" s="124"/>
    </row>
    <row r="20" spans="1:16" x14ac:dyDescent="0.25">
      <c r="A20" s="132">
        <f t="shared" ref="A20:A83" si="4">EDATE(A19,1)</f>
        <v>45323</v>
      </c>
      <c r="B20" s="91">
        <v>4</v>
      </c>
      <c r="C20" s="104">
        <f t="shared" ref="C20:C75" si="5">G19</f>
        <v>174240.999646941</v>
      </c>
      <c r="D20" s="133">
        <f t="shared" si="0"/>
        <v>493.68283233299962</v>
      </c>
      <c r="E20" s="133">
        <f t="shared" si="1"/>
        <v>616.25246098000798</v>
      </c>
      <c r="F20" s="133">
        <f t="shared" si="2"/>
        <v>1109.9352933130076</v>
      </c>
      <c r="G20" s="133">
        <f t="shared" si="3"/>
        <v>173624.74718596099</v>
      </c>
      <c r="H20" s="94"/>
      <c r="I20" s="94"/>
      <c r="J20" s="94"/>
      <c r="K20" s="123"/>
      <c r="L20" s="123"/>
      <c r="M20" s="115"/>
      <c r="N20" s="115"/>
      <c r="O20" s="115"/>
      <c r="P20" s="124"/>
    </row>
    <row r="21" spans="1:16" x14ac:dyDescent="0.25">
      <c r="A21" s="132">
        <f t="shared" si="4"/>
        <v>45352</v>
      </c>
      <c r="B21" s="91">
        <v>5</v>
      </c>
      <c r="C21" s="104">
        <f t="shared" si="5"/>
        <v>173624.74718596099</v>
      </c>
      <c r="D21" s="133">
        <f t="shared" si="0"/>
        <v>491.93678369355621</v>
      </c>
      <c r="E21" s="133">
        <f t="shared" si="1"/>
        <v>617.9985096194514</v>
      </c>
      <c r="F21" s="133">
        <f t="shared" si="2"/>
        <v>1109.9352933130076</v>
      </c>
      <c r="G21" s="133">
        <f t="shared" si="3"/>
        <v>173006.74867634155</v>
      </c>
      <c r="H21" s="94"/>
      <c r="I21" s="94"/>
      <c r="J21" s="94"/>
      <c r="K21" s="123"/>
      <c r="L21" s="123"/>
      <c r="M21" s="115"/>
      <c r="N21" s="115"/>
      <c r="O21" s="115"/>
      <c r="P21" s="124"/>
    </row>
    <row r="22" spans="1:16" x14ac:dyDescent="0.25">
      <c r="A22" s="134">
        <f t="shared" si="4"/>
        <v>45383</v>
      </c>
      <c r="B22" s="135">
        <v>6</v>
      </c>
      <c r="C22" s="136">
        <f t="shared" si="5"/>
        <v>173006.74867634155</v>
      </c>
      <c r="D22" s="133">
        <f t="shared" si="0"/>
        <v>490.18578791630108</v>
      </c>
      <c r="E22" s="133">
        <f t="shared" si="1"/>
        <v>619.74950539670647</v>
      </c>
      <c r="F22" s="133">
        <f t="shared" si="2"/>
        <v>1109.9352933130076</v>
      </c>
      <c r="G22" s="137">
        <f t="shared" si="3"/>
        <v>172386.99917094485</v>
      </c>
      <c r="K22" s="138"/>
      <c r="L22" s="138"/>
      <c r="M22" s="139"/>
      <c r="N22" s="139"/>
      <c r="O22" s="139"/>
      <c r="P22" s="124"/>
    </row>
    <row r="23" spans="1:16" x14ac:dyDescent="0.25">
      <c r="A23" s="134">
        <f t="shared" si="4"/>
        <v>45413</v>
      </c>
      <c r="B23" s="135">
        <v>7</v>
      </c>
      <c r="C23" s="136">
        <f t="shared" si="5"/>
        <v>172386.99917094485</v>
      </c>
      <c r="D23" s="133">
        <f t="shared" si="0"/>
        <v>488.42983098434377</v>
      </c>
      <c r="E23" s="133">
        <f t="shared" si="1"/>
        <v>621.50546232866384</v>
      </c>
      <c r="F23" s="133">
        <f t="shared" si="2"/>
        <v>1109.9352933130076</v>
      </c>
      <c r="G23" s="137">
        <f t="shared" si="3"/>
        <v>171765.49370861618</v>
      </c>
      <c r="K23" s="138"/>
      <c r="L23" s="138"/>
      <c r="M23" s="139"/>
      <c r="N23" s="139"/>
      <c r="O23" s="139"/>
      <c r="P23" s="124"/>
    </row>
    <row r="24" spans="1:16" x14ac:dyDescent="0.25">
      <c r="A24" s="134">
        <f>EDATE(A23,1)</f>
        <v>45444</v>
      </c>
      <c r="B24" s="135">
        <v>8</v>
      </c>
      <c r="C24" s="136">
        <f t="shared" si="5"/>
        <v>171765.49370861618</v>
      </c>
      <c r="D24" s="133">
        <f t="shared" si="0"/>
        <v>486.66889884107923</v>
      </c>
      <c r="E24" s="133">
        <f t="shared" si="1"/>
        <v>623.26639447192838</v>
      </c>
      <c r="F24" s="133">
        <f t="shared" si="2"/>
        <v>1109.9352933130076</v>
      </c>
      <c r="G24" s="137">
        <f t="shared" si="3"/>
        <v>171142.22731414426</v>
      </c>
      <c r="K24" s="138"/>
      <c r="L24" s="138"/>
      <c r="M24" s="139"/>
      <c r="N24" s="139"/>
      <c r="O24" s="139"/>
      <c r="P24" s="124"/>
    </row>
    <row r="25" spans="1:16" x14ac:dyDescent="0.25">
      <c r="A25" s="134">
        <f t="shared" si="4"/>
        <v>45474</v>
      </c>
      <c r="B25" s="135">
        <v>9</v>
      </c>
      <c r="C25" s="136">
        <f t="shared" si="5"/>
        <v>171142.22731414426</v>
      </c>
      <c r="D25" s="133">
        <f t="shared" si="0"/>
        <v>484.90297739007542</v>
      </c>
      <c r="E25" s="133">
        <f t="shared" si="1"/>
        <v>625.03231592293218</v>
      </c>
      <c r="F25" s="133">
        <f t="shared" si="2"/>
        <v>1109.9352933130076</v>
      </c>
      <c r="G25" s="137">
        <f t="shared" si="3"/>
        <v>170517.19499822133</v>
      </c>
      <c r="K25" s="138"/>
      <c r="L25" s="138"/>
      <c r="M25" s="139"/>
      <c r="N25" s="139"/>
      <c r="O25" s="139"/>
      <c r="P25" s="124"/>
    </row>
    <row r="26" spans="1:16" x14ac:dyDescent="0.25">
      <c r="A26" s="134">
        <f t="shared" si="4"/>
        <v>45505</v>
      </c>
      <c r="B26" s="135">
        <v>10</v>
      </c>
      <c r="C26" s="136">
        <f t="shared" si="5"/>
        <v>170517.19499822133</v>
      </c>
      <c r="D26" s="133">
        <f t="shared" si="0"/>
        <v>483.13205249496048</v>
      </c>
      <c r="E26" s="133">
        <f t="shared" si="1"/>
        <v>626.80324081804713</v>
      </c>
      <c r="F26" s="133">
        <f t="shared" si="2"/>
        <v>1109.9352933130076</v>
      </c>
      <c r="G26" s="137">
        <f t="shared" si="3"/>
        <v>169890.39175740327</v>
      </c>
      <c r="K26" s="138"/>
      <c r="L26" s="138"/>
      <c r="M26" s="139"/>
      <c r="N26" s="139"/>
      <c r="O26" s="139"/>
      <c r="P26" s="124"/>
    </row>
    <row r="27" spans="1:16" x14ac:dyDescent="0.25">
      <c r="A27" s="134">
        <f t="shared" si="4"/>
        <v>45536</v>
      </c>
      <c r="B27" s="135">
        <v>11</v>
      </c>
      <c r="C27" s="136">
        <f t="shared" si="5"/>
        <v>169890.39175740327</v>
      </c>
      <c r="D27" s="133">
        <f t="shared" si="0"/>
        <v>481.35610997930928</v>
      </c>
      <c r="E27" s="133">
        <f t="shared" si="1"/>
        <v>628.57918333369832</v>
      </c>
      <c r="F27" s="133">
        <f t="shared" si="2"/>
        <v>1109.9352933130076</v>
      </c>
      <c r="G27" s="137">
        <f t="shared" si="3"/>
        <v>169261.81257406957</v>
      </c>
    </row>
    <row r="28" spans="1:16" x14ac:dyDescent="0.25">
      <c r="A28" s="134">
        <f t="shared" si="4"/>
        <v>45566</v>
      </c>
      <c r="B28" s="135">
        <v>12</v>
      </c>
      <c r="C28" s="136">
        <f t="shared" si="5"/>
        <v>169261.81257406957</v>
      </c>
      <c r="D28" s="133">
        <f t="shared" si="0"/>
        <v>479.57513562653048</v>
      </c>
      <c r="E28" s="133">
        <f t="shared" si="1"/>
        <v>630.36015768647712</v>
      </c>
      <c r="F28" s="133">
        <f t="shared" si="2"/>
        <v>1109.9352933130076</v>
      </c>
      <c r="G28" s="137">
        <f t="shared" si="3"/>
        <v>168631.45241638308</v>
      </c>
    </row>
    <row r="29" spans="1:16" x14ac:dyDescent="0.25">
      <c r="A29" s="134">
        <f t="shared" si="4"/>
        <v>45597</v>
      </c>
      <c r="B29" s="135">
        <v>13</v>
      </c>
      <c r="C29" s="136">
        <f t="shared" si="5"/>
        <v>168631.45241638308</v>
      </c>
      <c r="D29" s="133">
        <f t="shared" si="0"/>
        <v>477.78911517975212</v>
      </c>
      <c r="E29" s="133">
        <f t="shared" si="1"/>
        <v>632.14617813325549</v>
      </c>
      <c r="F29" s="133">
        <f t="shared" si="2"/>
        <v>1109.9352933130076</v>
      </c>
      <c r="G29" s="137">
        <f t="shared" si="3"/>
        <v>167999.30623824982</v>
      </c>
    </row>
    <row r="30" spans="1:16" x14ac:dyDescent="0.25">
      <c r="A30" s="134">
        <f t="shared" si="4"/>
        <v>45627</v>
      </c>
      <c r="B30" s="135">
        <v>14</v>
      </c>
      <c r="C30" s="136">
        <f t="shared" si="5"/>
        <v>167999.30623824982</v>
      </c>
      <c r="D30" s="133">
        <f t="shared" si="0"/>
        <v>475.99803434170786</v>
      </c>
      <c r="E30" s="133">
        <f t="shared" si="1"/>
        <v>633.93725897129968</v>
      </c>
      <c r="F30" s="133">
        <f t="shared" si="2"/>
        <v>1109.9352933130076</v>
      </c>
      <c r="G30" s="137">
        <f t="shared" si="3"/>
        <v>167365.36897927852</v>
      </c>
    </row>
    <row r="31" spans="1:16" x14ac:dyDescent="0.25">
      <c r="A31" s="134">
        <f t="shared" si="4"/>
        <v>45658</v>
      </c>
      <c r="B31" s="135">
        <v>15</v>
      </c>
      <c r="C31" s="136">
        <f t="shared" si="5"/>
        <v>167365.36897927852</v>
      </c>
      <c r="D31" s="133">
        <f t="shared" si="0"/>
        <v>474.20187877462257</v>
      </c>
      <c r="E31" s="133">
        <f t="shared" si="1"/>
        <v>635.73341453838498</v>
      </c>
      <c r="F31" s="133">
        <f t="shared" si="2"/>
        <v>1109.9352933130076</v>
      </c>
      <c r="G31" s="137">
        <f t="shared" si="3"/>
        <v>166729.63556474014</v>
      </c>
    </row>
    <row r="32" spans="1:16" x14ac:dyDescent="0.25">
      <c r="A32" s="134">
        <f t="shared" si="4"/>
        <v>45689</v>
      </c>
      <c r="B32" s="135">
        <v>16</v>
      </c>
      <c r="C32" s="136">
        <f t="shared" si="5"/>
        <v>166729.63556474014</v>
      </c>
      <c r="D32" s="133">
        <f t="shared" si="0"/>
        <v>472.40063410009719</v>
      </c>
      <c r="E32" s="133">
        <f t="shared" si="1"/>
        <v>637.53465921291047</v>
      </c>
      <c r="F32" s="133">
        <f t="shared" si="2"/>
        <v>1109.9352933130076</v>
      </c>
      <c r="G32" s="137">
        <f t="shared" si="3"/>
        <v>166092.10090552722</v>
      </c>
    </row>
    <row r="33" spans="1:7" x14ac:dyDescent="0.25">
      <c r="A33" s="134">
        <f t="shared" si="4"/>
        <v>45717</v>
      </c>
      <c r="B33" s="135">
        <v>17</v>
      </c>
      <c r="C33" s="136">
        <f t="shared" si="5"/>
        <v>166092.10090552722</v>
      </c>
      <c r="D33" s="133">
        <f t="shared" si="0"/>
        <v>470.59428589899392</v>
      </c>
      <c r="E33" s="133">
        <f t="shared" si="1"/>
        <v>639.34100741401369</v>
      </c>
      <c r="F33" s="133">
        <f t="shared" si="2"/>
        <v>1109.9352933130076</v>
      </c>
      <c r="G33" s="137">
        <f t="shared" si="3"/>
        <v>165452.7598981132</v>
      </c>
    </row>
    <row r="34" spans="1:7" x14ac:dyDescent="0.25">
      <c r="A34" s="134">
        <f t="shared" si="4"/>
        <v>45748</v>
      </c>
      <c r="B34" s="135">
        <v>18</v>
      </c>
      <c r="C34" s="136">
        <f t="shared" si="5"/>
        <v>165452.7598981132</v>
      </c>
      <c r="D34" s="133">
        <f t="shared" si="0"/>
        <v>468.78281971132088</v>
      </c>
      <c r="E34" s="133">
        <f t="shared" si="1"/>
        <v>641.15247360168667</v>
      </c>
      <c r="F34" s="133">
        <f t="shared" si="2"/>
        <v>1109.9352933130076</v>
      </c>
      <c r="G34" s="137">
        <f t="shared" si="3"/>
        <v>164811.60742451152</v>
      </c>
    </row>
    <row r="35" spans="1:7" x14ac:dyDescent="0.25">
      <c r="A35" s="134">
        <f t="shared" si="4"/>
        <v>45778</v>
      </c>
      <c r="B35" s="135">
        <v>19</v>
      </c>
      <c r="C35" s="136">
        <f t="shared" si="5"/>
        <v>164811.60742451152</v>
      </c>
      <c r="D35" s="133">
        <f t="shared" si="0"/>
        <v>466.96622103611605</v>
      </c>
      <c r="E35" s="133">
        <f t="shared" si="1"/>
        <v>642.96907227689155</v>
      </c>
      <c r="F35" s="133">
        <f t="shared" si="2"/>
        <v>1109.9352933130076</v>
      </c>
      <c r="G35" s="137">
        <f t="shared" si="3"/>
        <v>164168.63835223462</v>
      </c>
    </row>
    <row r="36" spans="1:7" x14ac:dyDescent="0.25">
      <c r="A36" s="134">
        <f t="shared" si="4"/>
        <v>45809</v>
      </c>
      <c r="B36" s="135">
        <v>20</v>
      </c>
      <c r="C36" s="136">
        <f t="shared" si="5"/>
        <v>164168.63835223462</v>
      </c>
      <c r="D36" s="133">
        <f t="shared" si="0"/>
        <v>465.14447533133153</v>
      </c>
      <c r="E36" s="133">
        <f t="shared" si="1"/>
        <v>644.79081798167601</v>
      </c>
      <c r="F36" s="133">
        <f t="shared" si="2"/>
        <v>1109.9352933130076</v>
      </c>
      <c r="G36" s="137">
        <f t="shared" si="3"/>
        <v>163523.84753425294</v>
      </c>
    </row>
    <row r="37" spans="1:7" x14ac:dyDescent="0.25">
      <c r="A37" s="134">
        <f t="shared" si="4"/>
        <v>45839</v>
      </c>
      <c r="B37" s="135">
        <v>21</v>
      </c>
      <c r="C37" s="136">
        <f t="shared" si="5"/>
        <v>163523.84753425294</v>
      </c>
      <c r="D37" s="133">
        <f t="shared" si="0"/>
        <v>463.31756801371677</v>
      </c>
      <c r="E37" s="133">
        <f t="shared" si="1"/>
        <v>646.61772529929078</v>
      </c>
      <c r="F37" s="133">
        <f t="shared" si="2"/>
        <v>1109.9352933130076</v>
      </c>
      <c r="G37" s="137">
        <f t="shared" si="3"/>
        <v>162877.22980895365</v>
      </c>
    </row>
    <row r="38" spans="1:7" x14ac:dyDescent="0.25">
      <c r="A38" s="134">
        <f t="shared" si="4"/>
        <v>45870</v>
      </c>
      <c r="B38" s="135">
        <v>22</v>
      </c>
      <c r="C38" s="136">
        <f t="shared" si="5"/>
        <v>162877.22980895365</v>
      </c>
      <c r="D38" s="133">
        <f t="shared" si="0"/>
        <v>461.4854844587021</v>
      </c>
      <c r="E38" s="133">
        <f t="shared" si="1"/>
        <v>648.4498088543055</v>
      </c>
      <c r="F38" s="133">
        <f t="shared" si="2"/>
        <v>1109.9352933130076</v>
      </c>
      <c r="G38" s="137">
        <f t="shared" si="3"/>
        <v>162228.78000009933</v>
      </c>
    </row>
    <row r="39" spans="1:7" x14ac:dyDescent="0.25">
      <c r="A39" s="134">
        <f t="shared" si="4"/>
        <v>45901</v>
      </c>
      <c r="B39" s="135">
        <v>23</v>
      </c>
      <c r="C39" s="136">
        <f t="shared" si="5"/>
        <v>162228.78000009933</v>
      </c>
      <c r="D39" s="133">
        <f t="shared" si="0"/>
        <v>459.64821000028161</v>
      </c>
      <c r="E39" s="133">
        <f t="shared" si="1"/>
        <v>650.28708331272594</v>
      </c>
      <c r="F39" s="133">
        <f t="shared" si="2"/>
        <v>1109.9352933130076</v>
      </c>
      <c r="G39" s="137">
        <f t="shared" si="3"/>
        <v>161578.49291678661</v>
      </c>
    </row>
    <row r="40" spans="1:7" x14ac:dyDescent="0.25">
      <c r="A40" s="134">
        <f t="shared" si="4"/>
        <v>45931</v>
      </c>
      <c r="B40" s="135">
        <v>24</v>
      </c>
      <c r="C40" s="136">
        <f t="shared" si="5"/>
        <v>161578.49291678661</v>
      </c>
      <c r="D40" s="133">
        <f t="shared" si="0"/>
        <v>457.80572993089561</v>
      </c>
      <c r="E40" s="133">
        <f t="shared" si="1"/>
        <v>652.129563382112</v>
      </c>
      <c r="F40" s="133">
        <f t="shared" si="2"/>
        <v>1109.9352933130076</v>
      </c>
      <c r="G40" s="137">
        <f t="shared" si="3"/>
        <v>160926.36335340451</v>
      </c>
    </row>
    <row r="41" spans="1:7" x14ac:dyDescent="0.25">
      <c r="A41" s="134">
        <f t="shared" si="4"/>
        <v>45962</v>
      </c>
      <c r="B41" s="135">
        <v>25</v>
      </c>
      <c r="C41" s="136">
        <f t="shared" si="5"/>
        <v>160926.36335340451</v>
      </c>
      <c r="D41" s="133">
        <f t="shared" si="0"/>
        <v>455.95802950131286</v>
      </c>
      <c r="E41" s="133">
        <f t="shared" si="1"/>
        <v>653.97726381169468</v>
      </c>
      <c r="F41" s="133">
        <f t="shared" si="2"/>
        <v>1109.9352933130076</v>
      </c>
      <c r="G41" s="137">
        <f t="shared" si="3"/>
        <v>160272.38608959282</v>
      </c>
    </row>
    <row r="42" spans="1:7" x14ac:dyDescent="0.25">
      <c r="A42" s="134">
        <f t="shared" si="4"/>
        <v>45992</v>
      </c>
      <c r="B42" s="135">
        <v>26</v>
      </c>
      <c r="C42" s="136">
        <f t="shared" si="5"/>
        <v>160272.38608959282</v>
      </c>
      <c r="D42" s="133">
        <f t="shared" si="0"/>
        <v>454.10509392051313</v>
      </c>
      <c r="E42" s="133">
        <f t="shared" si="1"/>
        <v>655.83019939249448</v>
      </c>
      <c r="F42" s="133">
        <f t="shared" si="2"/>
        <v>1109.9352933130076</v>
      </c>
      <c r="G42" s="137">
        <f t="shared" si="3"/>
        <v>159616.55589020034</v>
      </c>
    </row>
    <row r="43" spans="1:7" x14ac:dyDescent="0.25">
      <c r="A43" s="134">
        <f t="shared" si="4"/>
        <v>46023</v>
      </c>
      <c r="B43" s="135">
        <v>27</v>
      </c>
      <c r="C43" s="136">
        <f t="shared" si="5"/>
        <v>159616.55589020034</v>
      </c>
      <c r="D43" s="133">
        <f t="shared" si="0"/>
        <v>452.24690835556765</v>
      </c>
      <c r="E43" s="133">
        <f t="shared" si="1"/>
        <v>657.68838495743978</v>
      </c>
      <c r="F43" s="133">
        <f t="shared" si="2"/>
        <v>1109.9352933130074</v>
      </c>
      <c r="G43" s="137">
        <f t="shared" si="3"/>
        <v>158958.8675052429</v>
      </c>
    </row>
    <row r="44" spans="1:7" x14ac:dyDescent="0.25">
      <c r="A44" s="134">
        <f t="shared" si="4"/>
        <v>46054</v>
      </c>
      <c r="B44" s="135">
        <v>28</v>
      </c>
      <c r="C44" s="136">
        <f t="shared" si="5"/>
        <v>158958.8675052429</v>
      </c>
      <c r="D44" s="133">
        <f t="shared" si="0"/>
        <v>450.3834579315216</v>
      </c>
      <c r="E44" s="133">
        <f t="shared" si="1"/>
        <v>659.55183538148594</v>
      </c>
      <c r="F44" s="133">
        <f t="shared" si="2"/>
        <v>1109.9352933130076</v>
      </c>
      <c r="G44" s="137">
        <f t="shared" si="3"/>
        <v>158299.31566986142</v>
      </c>
    </row>
    <row r="45" spans="1:7" x14ac:dyDescent="0.25">
      <c r="A45" s="134">
        <f t="shared" si="4"/>
        <v>46082</v>
      </c>
      <c r="B45" s="135">
        <v>29</v>
      </c>
      <c r="C45" s="136">
        <f t="shared" si="5"/>
        <v>158299.31566986142</v>
      </c>
      <c r="D45" s="133">
        <f t="shared" si="0"/>
        <v>448.51472773127415</v>
      </c>
      <c r="E45" s="133">
        <f t="shared" si="1"/>
        <v>661.42056558173351</v>
      </c>
      <c r="F45" s="133">
        <f t="shared" si="2"/>
        <v>1109.9352933130076</v>
      </c>
      <c r="G45" s="137">
        <f t="shared" si="3"/>
        <v>157637.89510427968</v>
      </c>
    </row>
    <row r="46" spans="1:7" x14ac:dyDescent="0.25">
      <c r="A46" s="134">
        <f t="shared" si="4"/>
        <v>46113</v>
      </c>
      <c r="B46" s="135">
        <v>30</v>
      </c>
      <c r="C46" s="136">
        <f t="shared" si="5"/>
        <v>157637.89510427968</v>
      </c>
      <c r="D46" s="133">
        <f t="shared" si="0"/>
        <v>446.64070279545916</v>
      </c>
      <c r="E46" s="133">
        <f t="shared" si="1"/>
        <v>663.29459051754839</v>
      </c>
      <c r="F46" s="133">
        <f t="shared" si="2"/>
        <v>1109.9352933130076</v>
      </c>
      <c r="G46" s="137">
        <f t="shared" si="3"/>
        <v>156974.60051376213</v>
      </c>
    </row>
    <row r="47" spans="1:7" x14ac:dyDescent="0.25">
      <c r="A47" s="134">
        <f t="shared" si="4"/>
        <v>46143</v>
      </c>
      <c r="B47" s="135">
        <v>31</v>
      </c>
      <c r="C47" s="136">
        <f t="shared" si="5"/>
        <v>156974.60051376213</v>
      </c>
      <c r="D47" s="133">
        <f t="shared" si="0"/>
        <v>444.76136812232613</v>
      </c>
      <c r="E47" s="133">
        <f t="shared" si="1"/>
        <v>665.17392519068142</v>
      </c>
      <c r="F47" s="133">
        <f t="shared" si="2"/>
        <v>1109.9352933130076</v>
      </c>
      <c r="G47" s="137">
        <f t="shared" si="3"/>
        <v>156309.42658857146</v>
      </c>
    </row>
    <row r="48" spans="1:7" x14ac:dyDescent="0.25">
      <c r="A48" s="134">
        <f t="shared" si="4"/>
        <v>46174</v>
      </c>
      <c r="B48" s="135">
        <v>32</v>
      </c>
      <c r="C48" s="136">
        <f t="shared" si="5"/>
        <v>156309.42658857146</v>
      </c>
      <c r="D48" s="133">
        <f t="shared" si="0"/>
        <v>442.87670866761914</v>
      </c>
      <c r="E48" s="133">
        <f t="shared" si="1"/>
        <v>667.05858464538846</v>
      </c>
      <c r="F48" s="133">
        <f t="shared" si="2"/>
        <v>1109.9352933130076</v>
      </c>
      <c r="G48" s="137">
        <f t="shared" si="3"/>
        <v>155642.36800392607</v>
      </c>
    </row>
    <row r="49" spans="1:7" x14ac:dyDescent="0.25">
      <c r="A49" s="134">
        <f t="shared" si="4"/>
        <v>46204</v>
      </c>
      <c r="B49" s="135">
        <v>33</v>
      </c>
      <c r="C49" s="136">
        <f t="shared" si="5"/>
        <v>155642.36800392607</v>
      </c>
      <c r="D49" s="133">
        <f t="shared" si="0"/>
        <v>440.98670934445721</v>
      </c>
      <c r="E49" s="133">
        <f t="shared" si="1"/>
        <v>668.94858396855034</v>
      </c>
      <c r="F49" s="133">
        <f t="shared" si="2"/>
        <v>1109.9352933130076</v>
      </c>
      <c r="G49" s="137">
        <f t="shared" si="3"/>
        <v>154973.41941995753</v>
      </c>
    </row>
    <row r="50" spans="1:7" x14ac:dyDescent="0.25">
      <c r="A50" s="134">
        <f t="shared" si="4"/>
        <v>46235</v>
      </c>
      <c r="B50" s="135">
        <v>34</v>
      </c>
      <c r="C50" s="136">
        <f t="shared" si="5"/>
        <v>154973.41941995753</v>
      </c>
      <c r="D50" s="133">
        <f t="shared" si="0"/>
        <v>439.09135502321305</v>
      </c>
      <c r="E50" s="133">
        <f t="shared" si="1"/>
        <v>670.84393828979466</v>
      </c>
      <c r="F50" s="133">
        <f t="shared" si="2"/>
        <v>1109.9352933130076</v>
      </c>
      <c r="G50" s="137">
        <f t="shared" si="3"/>
        <v>154302.57548166774</v>
      </c>
    </row>
    <row r="51" spans="1:7" x14ac:dyDescent="0.25">
      <c r="A51" s="134">
        <f t="shared" si="4"/>
        <v>46266</v>
      </c>
      <c r="B51" s="135">
        <v>35</v>
      </c>
      <c r="C51" s="136">
        <f t="shared" si="5"/>
        <v>154302.57548166774</v>
      </c>
      <c r="D51" s="133">
        <f t="shared" si="0"/>
        <v>437.19063053139195</v>
      </c>
      <c r="E51" s="133">
        <f t="shared" si="1"/>
        <v>672.74466278161572</v>
      </c>
      <c r="F51" s="133">
        <f t="shared" si="2"/>
        <v>1109.9352933130076</v>
      </c>
      <c r="G51" s="137">
        <f t="shared" si="3"/>
        <v>153629.83081888611</v>
      </c>
    </row>
    <row r="52" spans="1:7" x14ac:dyDescent="0.25">
      <c r="A52" s="134">
        <f t="shared" si="4"/>
        <v>46296</v>
      </c>
      <c r="B52" s="135">
        <v>36</v>
      </c>
      <c r="C52" s="136">
        <f t="shared" si="5"/>
        <v>153629.83081888611</v>
      </c>
      <c r="D52" s="133">
        <f t="shared" si="0"/>
        <v>435.2845206535107</v>
      </c>
      <c r="E52" s="133">
        <f t="shared" si="1"/>
        <v>674.65077265949685</v>
      </c>
      <c r="F52" s="133">
        <f t="shared" si="2"/>
        <v>1109.9352933130076</v>
      </c>
      <c r="G52" s="137">
        <f t="shared" si="3"/>
        <v>152955.18004622663</v>
      </c>
    </row>
    <row r="53" spans="1:7" x14ac:dyDescent="0.25">
      <c r="A53" s="134">
        <f t="shared" si="4"/>
        <v>46327</v>
      </c>
      <c r="B53" s="135">
        <v>37</v>
      </c>
      <c r="C53" s="136">
        <f t="shared" si="5"/>
        <v>152955.18004622663</v>
      </c>
      <c r="D53" s="133">
        <f t="shared" si="0"/>
        <v>433.37301013097539</v>
      </c>
      <c r="E53" s="133">
        <f t="shared" si="1"/>
        <v>676.56228318203216</v>
      </c>
      <c r="F53" s="133">
        <f t="shared" si="2"/>
        <v>1109.9352933130076</v>
      </c>
      <c r="G53" s="137">
        <f t="shared" si="3"/>
        <v>152278.6177630446</v>
      </c>
    </row>
    <row r="54" spans="1:7" x14ac:dyDescent="0.25">
      <c r="A54" s="134">
        <f t="shared" si="4"/>
        <v>46357</v>
      </c>
      <c r="B54" s="135">
        <v>38</v>
      </c>
      <c r="C54" s="136">
        <f t="shared" si="5"/>
        <v>152278.6177630446</v>
      </c>
      <c r="D54" s="133">
        <f t="shared" si="0"/>
        <v>431.45608366195972</v>
      </c>
      <c r="E54" s="133">
        <f t="shared" si="1"/>
        <v>678.47920965104788</v>
      </c>
      <c r="F54" s="133">
        <f t="shared" si="2"/>
        <v>1109.9352933130076</v>
      </c>
      <c r="G54" s="137">
        <f t="shared" si="3"/>
        <v>151600.13855339357</v>
      </c>
    </row>
    <row r="55" spans="1:7" x14ac:dyDescent="0.25">
      <c r="A55" s="134">
        <f t="shared" si="4"/>
        <v>46388</v>
      </c>
      <c r="B55" s="135">
        <v>39</v>
      </c>
      <c r="C55" s="136">
        <f t="shared" si="5"/>
        <v>151600.13855339357</v>
      </c>
      <c r="D55" s="133">
        <f t="shared" si="0"/>
        <v>429.53372590128174</v>
      </c>
      <c r="E55" s="133">
        <f t="shared" si="1"/>
        <v>680.40156741172586</v>
      </c>
      <c r="F55" s="133">
        <f t="shared" si="2"/>
        <v>1109.9352933130076</v>
      </c>
      <c r="G55" s="137">
        <f t="shared" si="3"/>
        <v>150919.73698598184</v>
      </c>
    </row>
    <row r="56" spans="1:7" x14ac:dyDescent="0.25">
      <c r="A56" s="134">
        <f t="shared" si="4"/>
        <v>46419</v>
      </c>
      <c r="B56" s="135">
        <v>40</v>
      </c>
      <c r="C56" s="136">
        <f t="shared" si="5"/>
        <v>150919.73698598184</v>
      </c>
      <c r="D56" s="133">
        <f t="shared" si="0"/>
        <v>427.60592146028182</v>
      </c>
      <c r="E56" s="133">
        <f t="shared" si="1"/>
        <v>682.32937185272579</v>
      </c>
      <c r="F56" s="133">
        <f t="shared" si="2"/>
        <v>1109.9352933130076</v>
      </c>
      <c r="G56" s="137">
        <f t="shared" si="3"/>
        <v>150237.40761412913</v>
      </c>
    </row>
    <row r="57" spans="1:7" x14ac:dyDescent="0.25">
      <c r="A57" s="134">
        <f t="shared" si="4"/>
        <v>46447</v>
      </c>
      <c r="B57" s="135">
        <v>41</v>
      </c>
      <c r="C57" s="136">
        <f t="shared" si="5"/>
        <v>150237.40761412913</v>
      </c>
      <c r="D57" s="133">
        <f t="shared" si="0"/>
        <v>425.67265490669917</v>
      </c>
      <c r="E57" s="133">
        <f t="shared" si="1"/>
        <v>684.2626384063085</v>
      </c>
      <c r="F57" s="133">
        <f t="shared" si="2"/>
        <v>1109.9352933130076</v>
      </c>
      <c r="G57" s="137">
        <f t="shared" si="3"/>
        <v>149553.14497572283</v>
      </c>
    </row>
    <row r="58" spans="1:7" x14ac:dyDescent="0.25">
      <c r="A58" s="134">
        <f t="shared" si="4"/>
        <v>46478</v>
      </c>
      <c r="B58" s="135">
        <v>42</v>
      </c>
      <c r="C58" s="136">
        <f t="shared" si="5"/>
        <v>149553.14497572283</v>
      </c>
      <c r="D58" s="133">
        <f t="shared" si="0"/>
        <v>423.73391076454789</v>
      </c>
      <c r="E58" s="133">
        <f t="shared" si="1"/>
        <v>686.20138254845961</v>
      </c>
      <c r="F58" s="133">
        <f t="shared" si="2"/>
        <v>1109.9352933130076</v>
      </c>
      <c r="G58" s="137">
        <f t="shared" si="3"/>
        <v>148866.94359317436</v>
      </c>
    </row>
    <row r="59" spans="1:7" x14ac:dyDescent="0.25">
      <c r="A59" s="134">
        <f t="shared" si="4"/>
        <v>46508</v>
      </c>
      <c r="B59" s="135">
        <v>43</v>
      </c>
      <c r="C59" s="136">
        <f t="shared" si="5"/>
        <v>148866.94359317436</v>
      </c>
      <c r="D59" s="133">
        <f t="shared" si="0"/>
        <v>421.78967351399399</v>
      </c>
      <c r="E59" s="133">
        <f t="shared" si="1"/>
        <v>688.14561979901373</v>
      </c>
      <c r="F59" s="133">
        <f t="shared" si="2"/>
        <v>1109.9352933130076</v>
      </c>
      <c r="G59" s="137">
        <f t="shared" si="3"/>
        <v>148178.79797337536</v>
      </c>
    </row>
    <row r="60" spans="1:7" x14ac:dyDescent="0.25">
      <c r="A60" s="134">
        <f t="shared" si="4"/>
        <v>46539</v>
      </c>
      <c r="B60" s="135">
        <v>44</v>
      </c>
      <c r="C60" s="136">
        <f t="shared" si="5"/>
        <v>148178.79797337536</v>
      </c>
      <c r="D60" s="133">
        <f t="shared" si="0"/>
        <v>419.83992759123004</v>
      </c>
      <c r="E60" s="133">
        <f t="shared" si="1"/>
        <v>690.09536572177751</v>
      </c>
      <c r="F60" s="133">
        <f t="shared" si="2"/>
        <v>1109.9352933130076</v>
      </c>
      <c r="G60" s="137">
        <f t="shared" si="3"/>
        <v>147488.70260765357</v>
      </c>
    </row>
    <row r="61" spans="1:7" x14ac:dyDescent="0.25">
      <c r="A61" s="134">
        <f t="shared" si="4"/>
        <v>46569</v>
      </c>
      <c r="B61" s="135">
        <v>45</v>
      </c>
      <c r="C61" s="136">
        <f t="shared" si="5"/>
        <v>147488.70260765357</v>
      </c>
      <c r="D61" s="133">
        <f t="shared" si="0"/>
        <v>417.88465738835163</v>
      </c>
      <c r="E61" s="133">
        <f t="shared" si="1"/>
        <v>692.05063592465592</v>
      </c>
      <c r="F61" s="133">
        <f t="shared" si="2"/>
        <v>1109.9352933130076</v>
      </c>
      <c r="G61" s="137">
        <f t="shared" si="3"/>
        <v>146796.65197172892</v>
      </c>
    </row>
    <row r="62" spans="1:7" x14ac:dyDescent="0.25">
      <c r="A62" s="134">
        <f t="shared" si="4"/>
        <v>46600</v>
      </c>
      <c r="B62" s="135">
        <v>46</v>
      </c>
      <c r="C62" s="136">
        <f t="shared" si="5"/>
        <v>146796.65197172892</v>
      </c>
      <c r="D62" s="133">
        <f t="shared" si="0"/>
        <v>415.92384725323183</v>
      </c>
      <c r="E62" s="133">
        <f t="shared" si="1"/>
        <v>694.01144605977572</v>
      </c>
      <c r="F62" s="133">
        <f t="shared" si="2"/>
        <v>1109.9352933130076</v>
      </c>
      <c r="G62" s="137">
        <f t="shared" si="3"/>
        <v>146102.64052566915</v>
      </c>
    </row>
    <row r="63" spans="1:7" x14ac:dyDescent="0.25">
      <c r="A63" s="134">
        <f t="shared" si="4"/>
        <v>46631</v>
      </c>
      <c r="B63" s="135">
        <v>47</v>
      </c>
      <c r="C63" s="136">
        <f t="shared" si="5"/>
        <v>146102.64052566915</v>
      </c>
      <c r="D63" s="133">
        <f t="shared" si="0"/>
        <v>413.95748148939578</v>
      </c>
      <c r="E63" s="133">
        <f t="shared" si="1"/>
        <v>695.97781182361177</v>
      </c>
      <c r="F63" s="133">
        <f t="shared" si="2"/>
        <v>1109.9352933130076</v>
      </c>
      <c r="G63" s="137">
        <f t="shared" si="3"/>
        <v>145406.66271384555</v>
      </c>
    </row>
    <row r="64" spans="1:7" x14ac:dyDescent="0.25">
      <c r="A64" s="134">
        <f t="shared" si="4"/>
        <v>46661</v>
      </c>
      <c r="B64" s="135">
        <v>48</v>
      </c>
      <c r="C64" s="136">
        <f t="shared" si="5"/>
        <v>145406.66271384555</v>
      </c>
      <c r="D64" s="133">
        <f t="shared" si="0"/>
        <v>411.98554435589557</v>
      </c>
      <c r="E64" s="133">
        <f t="shared" si="1"/>
        <v>697.94974895711198</v>
      </c>
      <c r="F64" s="133">
        <f t="shared" si="2"/>
        <v>1109.9352933130076</v>
      </c>
      <c r="G64" s="137">
        <f t="shared" si="3"/>
        <v>144708.71296488843</v>
      </c>
    </row>
    <row r="65" spans="1:7" x14ac:dyDescent="0.25">
      <c r="A65" s="134">
        <f t="shared" si="4"/>
        <v>46692</v>
      </c>
      <c r="B65" s="135">
        <v>49</v>
      </c>
      <c r="C65" s="136">
        <f t="shared" si="5"/>
        <v>144708.71296488843</v>
      </c>
      <c r="D65" s="133">
        <f t="shared" si="0"/>
        <v>410.00802006718374</v>
      </c>
      <c r="E65" s="133">
        <f t="shared" si="1"/>
        <v>699.92727324582381</v>
      </c>
      <c r="F65" s="133">
        <f t="shared" si="2"/>
        <v>1109.9352933130076</v>
      </c>
      <c r="G65" s="137">
        <f t="shared" si="3"/>
        <v>144008.78569164261</v>
      </c>
    </row>
    <row r="66" spans="1:7" x14ac:dyDescent="0.25">
      <c r="A66" s="134">
        <f t="shared" si="4"/>
        <v>46722</v>
      </c>
      <c r="B66" s="135">
        <v>50</v>
      </c>
      <c r="C66" s="136">
        <f t="shared" si="5"/>
        <v>144008.78569164261</v>
      </c>
      <c r="D66" s="133">
        <f t="shared" si="0"/>
        <v>408.02489279298726</v>
      </c>
      <c r="E66" s="133">
        <f t="shared" si="1"/>
        <v>701.91040052002029</v>
      </c>
      <c r="F66" s="133">
        <f t="shared" si="2"/>
        <v>1109.9352933130076</v>
      </c>
      <c r="G66" s="137">
        <f t="shared" si="3"/>
        <v>143306.87529112259</v>
      </c>
    </row>
    <row r="67" spans="1:7" x14ac:dyDescent="0.25">
      <c r="A67" s="134">
        <f t="shared" si="4"/>
        <v>46753</v>
      </c>
      <c r="B67" s="135">
        <v>51</v>
      </c>
      <c r="C67" s="136">
        <f t="shared" si="5"/>
        <v>143306.87529112259</v>
      </c>
      <c r="D67" s="133">
        <f t="shared" si="0"/>
        <v>406.03614665818054</v>
      </c>
      <c r="E67" s="133">
        <f t="shared" si="1"/>
        <v>703.89914665482706</v>
      </c>
      <c r="F67" s="133">
        <f t="shared" si="2"/>
        <v>1109.9352933130076</v>
      </c>
      <c r="G67" s="137">
        <f t="shared" si="3"/>
        <v>142602.97614446777</v>
      </c>
    </row>
    <row r="68" spans="1:7" x14ac:dyDescent="0.25">
      <c r="A68" s="134">
        <f t="shared" si="4"/>
        <v>46784</v>
      </c>
      <c r="B68" s="135">
        <v>52</v>
      </c>
      <c r="C68" s="136">
        <f t="shared" si="5"/>
        <v>142602.97614446777</v>
      </c>
      <c r="D68" s="133">
        <f t="shared" si="0"/>
        <v>404.04176574265847</v>
      </c>
      <c r="E68" s="133">
        <f t="shared" si="1"/>
        <v>705.89352757034908</v>
      </c>
      <c r="F68" s="133">
        <f t="shared" si="2"/>
        <v>1109.9352933130076</v>
      </c>
      <c r="G68" s="137">
        <f t="shared" si="3"/>
        <v>141897.08261689742</v>
      </c>
    </row>
    <row r="69" spans="1:7" x14ac:dyDescent="0.25">
      <c r="A69" s="134">
        <f t="shared" si="4"/>
        <v>46813</v>
      </c>
      <c r="B69" s="135">
        <v>53</v>
      </c>
      <c r="C69" s="136">
        <f t="shared" si="5"/>
        <v>141897.08261689742</v>
      </c>
      <c r="D69" s="133">
        <f t="shared" si="0"/>
        <v>402.0417340812092</v>
      </c>
      <c r="E69" s="133">
        <f t="shared" si="1"/>
        <v>707.89355923179835</v>
      </c>
      <c r="F69" s="133">
        <f t="shared" si="2"/>
        <v>1109.9352933130076</v>
      </c>
      <c r="G69" s="137">
        <f t="shared" si="3"/>
        <v>141189.18905766562</v>
      </c>
    </row>
    <row r="70" spans="1:7" x14ac:dyDescent="0.25">
      <c r="A70" s="134">
        <f t="shared" si="4"/>
        <v>46844</v>
      </c>
      <c r="B70" s="135">
        <v>54</v>
      </c>
      <c r="C70" s="136">
        <f t="shared" si="5"/>
        <v>141189.18905766562</v>
      </c>
      <c r="D70" s="133">
        <f t="shared" si="0"/>
        <v>400.03603566338575</v>
      </c>
      <c r="E70" s="133">
        <f t="shared" si="1"/>
        <v>709.89925764962186</v>
      </c>
      <c r="F70" s="133">
        <f t="shared" si="2"/>
        <v>1109.9352933130076</v>
      </c>
      <c r="G70" s="137">
        <f t="shared" si="3"/>
        <v>140479.28980001601</v>
      </c>
    </row>
    <row r="71" spans="1:7" x14ac:dyDescent="0.25">
      <c r="A71" s="134">
        <f t="shared" si="4"/>
        <v>46874</v>
      </c>
      <c r="B71" s="135">
        <v>55</v>
      </c>
      <c r="C71" s="136">
        <f t="shared" si="5"/>
        <v>140479.28980001601</v>
      </c>
      <c r="D71" s="133">
        <f t="shared" si="0"/>
        <v>398.02465443337849</v>
      </c>
      <c r="E71" s="133">
        <f t="shared" si="1"/>
        <v>711.91063887962912</v>
      </c>
      <c r="F71" s="133">
        <f t="shared" si="2"/>
        <v>1109.9352933130076</v>
      </c>
      <c r="G71" s="137">
        <f t="shared" si="3"/>
        <v>139767.37916113637</v>
      </c>
    </row>
    <row r="72" spans="1:7" x14ac:dyDescent="0.25">
      <c r="A72" s="134">
        <f t="shared" si="4"/>
        <v>46905</v>
      </c>
      <c r="B72" s="135">
        <v>56</v>
      </c>
      <c r="C72" s="136">
        <f t="shared" si="5"/>
        <v>139767.37916113637</v>
      </c>
      <c r="D72" s="133">
        <f t="shared" si="0"/>
        <v>396.00757428988618</v>
      </c>
      <c r="E72" s="133">
        <f t="shared" si="1"/>
        <v>713.92771902312131</v>
      </c>
      <c r="F72" s="133">
        <f t="shared" si="2"/>
        <v>1109.9352933130076</v>
      </c>
      <c r="G72" s="137">
        <f t="shared" si="3"/>
        <v>139053.45144211326</v>
      </c>
    </row>
    <row r="73" spans="1:7" x14ac:dyDescent="0.25">
      <c r="A73" s="134">
        <f t="shared" si="4"/>
        <v>46935</v>
      </c>
      <c r="B73" s="135">
        <v>57</v>
      </c>
      <c r="C73" s="136">
        <f t="shared" si="5"/>
        <v>139053.45144211326</v>
      </c>
      <c r="D73" s="133">
        <f t="shared" si="0"/>
        <v>393.98477908598738</v>
      </c>
      <c r="E73" s="133">
        <f t="shared" si="1"/>
        <v>715.95051422702011</v>
      </c>
      <c r="F73" s="133">
        <f t="shared" si="2"/>
        <v>1109.9352933130076</v>
      </c>
      <c r="G73" s="137">
        <f t="shared" si="3"/>
        <v>138337.50092788626</v>
      </c>
    </row>
    <row r="74" spans="1:7" x14ac:dyDescent="0.25">
      <c r="A74" s="134">
        <f t="shared" si="4"/>
        <v>46966</v>
      </c>
      <c r="B74" s="135">
        <v>58</v>
      </c>
      <c r="C74" s="136">
        <f t="shared" si="5"/>
        <v>138337.50092788626</v>
      </c>
      <c r="D74" s="133">
        <f t="shared" si="0"/>
        <v>391.95625262901086</v>
      </c>
      <c r="E74" s="133">
        <f t="shared" si="1"/>
        <v>717.97904068399669</v>
      </c>
      <c r="F74" s="133">
        <f t="shared" si="2"/>
        <v>1109.9352933130076</v>
      </c>
      <c r="G74" s="137">
        <f t="shared" si="3"/>
        <v>137619.52188720225</v>
      </c>
    </row>
    <row r="75" spans="1:7" x14ac:dyDescent="0.25">
      <c r="A75" s="134">
        <f t="shared" si="4"/>
        <v>46997</v>
      </c>
      <c r="B75" s="135">
        <v>59</v>
      </c>
      <c r="C75" s="136">
        <f t="shared" si="5"/>
        <v>137619.52188720225</v>
      </c>
      <c r="D75" s="133">
        <f t="shared" si="0"/>
        <v>389.92197868040614</v>
      </c>
      <c r="E75" s="133">
        <f t="shared" si="1"/>
        <v>720.01331463260146</v>
      </c>
      <c r="F75" s="133">
        <f t="shared" si="2"/>
        <v>1109.9352933130076</v>
      </c>
      <c r="G75" s="137">
        <f t="shared" si="3"/>
        <v>136899.50857256964</v>
      </c>
    </row>
    <row r="76" spans="1:7" x14ac:dyDescent="0.25">
      <c r="A76" s="134">
        <f t="shared" si="4"/>
        <v>47027</v>
      </c>
      <c r="B76" s="135">
        <v>60</v>
      </c>
      <c r="C76" s="136">
        <f>G75</f>
        <v>136899.50857256964</v>
      </c>
      <c r="D76" s="133">
        <f t="shared" si="0"/>
        <v>387.88194095561374</v>
      </c>
      <c r="E76" s="133">
        <f t="shared" si="1"/>
        <v>722.05335235739381</v>
      </c>
      <c r="F76" s="133">
        <f t="shared" si="2"/>
        <v>1109.9352933130076</v>
      </c>
      <c r="G76" s="137">
        <f>C76-E76</f>
        <v>136177.45522021226</v>
      </c>
    </row>
    <row r="77" spans="1:7" x14ac:dyDescent="0.25">
      <c r="A77" s="134">
        <f t="shared" si="4"/>
        <v>47058</v>
      </c>
      <c r="B77" s="135">
        <v>61</v>
      </c>
      <c r="C77" s="136">
        <f t="shared" ref="C77:C125" si="6">G76</f>
        <v>136177.45522021226</v>
      </c>
      <c r="D77" s="133">
        <f t="shared" si="0"/>
        <v>385.8361231239345</v>
      </c>
      <c r="E77" s="133">
        <f t="shared" si="1"/>
        <v>724.09917018907311</v>
      </c>
      <c r="F77" s="133">
        <f t="shared" si="2"/>
        <v>1109.9352933130076</v>
      </c>
      <c r="G77" s="137">
        <f t="shared" ref="G77:G125" si="7">C77-E77</f>
        <v>135453.3560500232</v>
      </c>
    </row>
    <row r="78" spans="1:7" x14ac:dyDescent="0.25">
      <c r="A78" s="134">
        <f t="shared" si="4"/>
        <v>47088</v>
      </c>
      <c r="B78" s="135">
        <v>62</v>
      </c>
      <c r="C78" s="136">
        <f t="shared" si="6"/>
        <v>135453.3560500232</v>
      </c>
      <c r="D78" s="133">
        <f t="shared" si="0"/>
        <v>383.78450880839887</v>
      </c>
      <c r="E78" s="133">
        <f t="shared" si="1"/>
        <v>726.15078450460885</v>
      </c>
      <c r="F78" s="133">
        <f t="shared" si="2"/>
        <v>1109.9352933130076</v>
      </c>
      <c r="G78" s="137">
        <f t="shared" si="7"/>
        <v>134727.2052655186</v>
      </c>
    </row>
    <row r="79" spans="1:7" x14ac:dyDescent="0.25">
      <c r="A79" s="134">
        <f t="shared" si="4"/>
        <v>47119</v>
      </c>
      <c r="B79" s="135">
        <v>63</v>
      </c>
      <c r="C79" s="136">
        <f t="shared" si="6"/>
        <v>134727.2052655186</v>
      </c>
      <c r="D79" s="133">
        <f t="shared" si="0"/>
        <v>381.72708158563574</v>
      </c>
      <c r="E79" s="133">
        <f t="shared" si="1"/>
        <v>728.2082117273718</v>
      </c>
      <c r="F79" s="133">
        <f t="shared" si="2"/>
        <v>1109.9352933130076</v>
      </c>
      <c r="G79" s="137">
        <f t="shared" si="7"/>
        <v>133998.99705379122</v>
      </c>
    </row>
    <row r="80" spans="1:7" x14ac:dyDescent="0.25">
      <c r="A80" s="134">
        <f t="shared" si="4"/>
        <v>47150</v>
      </c>
      <c r="B80" s="135">
        <v>64</v>
      </c>
      <c r="C80" s="136">
        <f t="shared" si="6"/>
        <v>133998.99705379122</v>
      </c>
      <c r="D80" s="133">
        <f t="shared" si="0"/>
        <v>379.66382498574154</v>
      </c>
      <c r="E80" s="133">
        <f t="shared" si="1"/>
        <v>730.27146832726612</v>
      </c>
      <c r="F80" s="133">
        <f t="shared" si="2"/>
        <v>1109.9352933130076</v>
      </c>
      <c r="G80" s="137">
        <f t="shared" si="7"/>
        <v>133268.72558546395</v>
      </c>
    </row>
    <row r="81" spans="1:7" x14ac:dyDescent="0.25">
      <c r="A81" s="134">
        <f t="shared" si="4"/>
        <v>47178</v>
      </c>
      <c r="B81" s="135">
        <v>65</v>
      </c>
      <c r="C81" s="136">
        <f t="shared" si="6"/>
        <v>133268.72558546395</v>
      </c>
      <c r="D81" s="133">
        <f t="shared" si="0"/>
        <v>377.59472249214764</v>
      </c>
      <c r="E81" s="133">
        <f t="shared" si="1"/>
        <v>732.34057082085997</v>
      </c>
      <c r="F81" s="133">
        <f t="shared" si="2"/>
        <v>1109.9352933130076</v>
      </c>
      <c r="G81" s="137">
        <f t="shared" si="7"/>
        <v>132536.38501464308</v>
      </c>
    </row>
    <row r="82" spans="1:7" x14ac:dyDescent="0.25">
      <c r="A82" s="134">
        <f t="shared" si="4"/>
        <v>47209</v>
      </c>
      <c r="B82" s="135">
        <v>66</v>
      </c>
      <c r="C82" s="136">
        <f t="shared" si="6"/>
        <v>132536.38501464308</v>
      </c>
      <c r="D82" s="133">
        <f t="shared" ref="D82:D125" si="8">IPMT($E$13/12,B82,$E$7,-$E$11,$E$12,0)</f>
        <v>375.5197575414885</v>
      </c>
      <c r="E82" s="133">
        <f t="shared" ref="E82:E125" si="9">PPMT($E$13/12,B82,$E$7,-$E$11,$E$12,0)</f>
        <v>734.4155357715191</v>
      </c>
      <c r="F82" s="133">
        <f t="shared" ref="F82:F125" si="10">SUM(D82:E82)</f>
        <v>1109.9352933130076</v>
      </c>
      <c r="G82" s="137">
        <f t="shared" si="7"/>
        <v>131801.96947887156</v>
      </c>
    </row>
    <row r="83" spans="1:7" x14ac:dyDescent="0.25">
      <c r="A83" s="134">
        <f t="shared" si="4"/>
        <v>47239</v>
      </c>
      <c r="B83" s="135">
        <v>67</v>
      </c>
      <c r="C83" s="136">
        <f t="shared" si="6"/>
        <v>131801.96947887156</v>
      </c>
      <c r="D83" s="133">
        <f t="shared" si="8"/>
        <v>373.43891352346918</v>
      </c>
      <c r="E83" s="133">
        <f t="shared" si="9"/>
        <v>736.49637978953842</v>
      </c>
      <c r="F83" s="133">
        <f t="shared" si="10"/>
        <v>1109.9352933130076</v>
      </c>
      <c r="G83" s="137">
        <f t="shared" si="7"/>
        <v>131065.47309908202</v>
      </c>
    </row>
    <row r="84" spans="1:7" x14ac:dyDescent="0.25">
      <c r="A84" s="134">
        <f t="shared" ref="A84:A125" si="11">EDATE(A83,1)</f>
        <v>47270</v>
      </c>
      <c r="B84" s="135">
        <v>68</v>
      </c>
      <c r="C84" s="136">
        <f t="shared" si="6"/>
        <v>131065.47309908202</v>
      </c>
      <c r="D84" s="133">
        <f t="shared" si="8"/>
        <v>371.35217378073213</v>
      </c>
      <c r="E84" s="133">
        <f t="shared" si="9"/>
        <v>738.58311953227542</v>
      </c>
      <c r="F84" s="133">
        <f t="shared" si="10"/>
        <v>1109.9352933130076</v>
      </c>
      <c r="G84" s="137">
        <f t="shared" si="7"/>
        <v>130326.88997954974</v>
      </c>
    </row>
    <row r="85" spans="1:7" x14ac:dyDescent="0.25">
      <c r="A85" s="134">
        <f t="shared" si="11"/>
        <v>47300</v>
      </c>
      <c r="B85" s="135">
        <v>69</v>
      </c>
      <c r="C85" s="136">
        <f t="shared" si="6"/>
        <v>130326.88997954974</v>
      </c>
      <c r="D85" s="133">
        <f t="shared" si="8"/>
        <v>369.25952160872407</v>
      </c>
      <c r="E85" s="133">
        <f t="shared" si="9"/>
        <v>740.67577170428353</v>
      </c>
      <c r="F85" s="133">
        <f t="shared" si="10"/>
        <v>1109.9352933130076</v>
      </c>
      <c r="G85" s="137">
        <f t="shared" si="7"/>
        <v>129586.21420784546</v>
      </c>
    </row>
    <row r="86" spans="1:7" x14ac:dyDescent="0.25">
      <c r="A86" s="134">
        <f t="shared" si="11"/>
        <v>47331</v>
      </c>
      <c r="B86" s="135">
        <v>70</v>
      </c>
      <c r="C86" s="136">
        <f t="shared" si="6"/>
        <v>129586.21420784546</v>
      </c>
      <c r="D86" s="133">
        <f t="shared" si="8"/>
        <v>367.16094025556191</v>
      </c>
      <c r="E86" s="133">
        <f t="shared" si="9"/>
        <v>742.77435305744564</v>
      </c>
      <c r="F86" s="133">
        <f t="shared" si="10"/>
        <v>1109.9352933130076</v>
      </c>
      <c r="G86" s="137">
        <f t="shared" si="7"/>
        <v>128843.43985478801</v>
      </c>
    </row>
    <row r="87" spans="1:7" x14ac:dyDescent="0.25">
      <c r="A87" s="134">
        <f t="shared" si="11"/>
        <v>47362</v>
      </c>
      <c r="B87" s="135">
        <v>71</v>
      </c>
      <c r="C87" s="136">
        <f t="shared" si="6"/>
        <v>128843.43985478801</v>
      </c>
      <c r="D87" s="133">
        <f t="shared" si="8"/>
        <v>365.05641292189915</v>
      </c>
      <c r="E87" s="133">
        <f t="shared" si="9"/>
        <v>744.8788803911084</v>
      </c>
      <c r="F87" s="133">
        <f t="shared" si="10"/>
        <v>1109.9352933130076</v>
      </c>
      <c r="G87" s="137">
        <f t="shared" si="7"/>
        <v>128098.56097439691</v>
      </c>
    </row>
    <row r="88" spans="1:7" x14ac:dyDescent="0.25">
      <c r="A88" s="134">
        <f t="shared" si="11"/>
        <v>47392</v>
      </c>
      <c r="B88" s="135">
        <v>72</v>
      </c>
      <c r="C88" s="136">
        <f t="shared" si="6"/>
        <v>128098.56097439691</v>
      </c>
      <c r="D88" s="133">
        <f t="shared" si="8"/>
        <v>362.94592276079101</v>
      </c>
      <c r="E88" s="133">
        <f t="shared" si="9"/>
        <v>746.98937055221666</v>
      </c>
      <c r="F88" s="133">
        <f t="shared" si="10"/>
        <v>1109.9352933130076</v>
      </c>
      <c r="G88" s="137">
        <f t="shared" si="7"/>
        <v>127351.5716038447</v>
      </c>
    </row>
    <row r="89" spans="1:7" x14ac:dyDescent="0.25">
      <c r="A89" s="134">
        <f t="shared" si="11"/>
        <v>47423</v>
      </c>
      <c r="B89" s="135">
        <v>73</v>
      </c>
      <c r="C89" s="136">
        <f t="shared" si="6"/>
        <v>127351.5716038447</v>
      </c>
      <c r="D89" s="133">
        <f t="shared" si="8"/>
        <v>360.82945287755973</v>
      </c>
      <c r="E89" s="133">
        <f t="shared" si="9"/>
        <v>749.10584043544782</v>
      </c>
      <c r="F89" s="133">
        <f t="shared" si="10"/>
        <v>1109.9352933130076</v>
      </c>
      <c r="G89" s="137">
        <f t="shared" si="7"/>
        <v>126602.46576340926</v>
      </c>
    </row>
    <row r="90" spans="1:7" x14ac:dyDescent="0.25">
      <c r="A90" s="134">
        <f t="shared" si="11"/>
        <v>47453</v>
      </c>
      <c r="B90" s="135">
        <v>74</v>
      </c>
      <c r="C90" s="136">
        <f t="shared" si="6"/>
        <v>126602.46576340926</v>
      </c>
      <c r="D90" s="133">
        <f t="shared" si="8"/>
        <v>358.70698632965929</v>
      </c>
      <c r="E90" s="133">
        <f t="shared" si="9"/>
        <v>751.22830698334815</v>
      </c>
      <c r="F90" s="133">
        <f t="shared" si="10"/>
        <v>1109.9352933130074</v>
      </c>
      <c r="G90" s="137">
        <f t="shared" si="7"/>
        <v>125851.23745642591</v>
      </c>
    </row>
    <row r="91" spans="1:7" x14ac:dyDescent="0.25">
      <c r="A91" s="134">
        <f t="shared" si="11"/>
        <v>47484</v>
      </c>
      <c r="B91" s="135">
        <v>75</v>
      </c>
      <c r="C91" s="136">
        <f t="shared" si="6"/>
        <v>125851.23745642591</v>
      </c>
      <c r="D91" s="133">
        <f t="shared" si="8"/>
        <v>356.57850612653976</v>
      </c>
      <c r="E91" s="133">
        <f t="shared" si="9"/>
        <v>753.35678718646784</v>
      </c>
      <c r="F91" s="133">
        <f t="shared" si="10"/>
        <v>1109.9352933130076</v>
      </c>
      <c r="G91" s="137">
        <f t="shared" si="7"/>
        <v>125097.88066923944</v>
      </c>
    </row>
    <row r="92" spans="1:7" x14ac:dyDescent="0.25">
      <c r="A92" s="134">
        <f t="shared" si="11"/>
        <v>47515</v>
      </c>
      <c r="B92" s="135">
        <v>76</v>
      </c>
      <c r="C92" s="136">
        <f t="shared" si="6"/>
        <v>125097.88066923944</v>
      </c>
      <c r="D92" s="133">
        <f t="shared" si="8"/>
        <v>354.44399522951147</v>
      </c>
      <c r="E92" s="133">
        <f t="shared" si="9"/>
        <v>755.49129808349608</v>
      </c>
      <c r="F92" s="133">
        <f t="shared" si="10"/>
        <v>1109.9352933130076</v>
      </c>
      <c r="G92" s="137">
        <f t="shared" si="7"/>
        <v>124342.38937115595</v>
      </c>
    </row>
    <row r="93" spans="1:7" x14ac:dyDescent="0.25">
      <c r="A93" s="134">
        <f t="shared" si="11"/>
        <v>47543</v>
      </c>
      <c r="B93" s="135">
        <v>77</v>
      </c>
      <c r="C93" s="136">
        <f t="shared" si="6"/>
        <v>124342.38937115595</v>
      </c>
      <c r="D93" s="133">
        <f t="shared" si="8"/>
        <v>352.30343655160823</v>
      </c>
      <c r="E93" s="133">
        <f t="shared" si="9"/>
        <v>757.63185676139926</v>
      </c>
      <c r="F93" s="133">
        <f t="shared" si="10"/>
        <v>1109.9352933130076</v>
      </c>
      <c r="G93" s="137">
        <f t="shared" si="7"/>
        <v>123584.75751439456</v>
      </c>
    </row>
    <row r="94" spans="1:7" x14ac:dyDescent="0.25">
      <c r="A94" s="134">
        <f t="shared" si="11"/>
        <v>47574</v>
      </c>
      <c r="B94" s="135">
        <v>78</v>
      </c>
      <c r="C94" s="136">
        <f t="shared" si="6"/>
        <v>123584.75751439456</v>
      </c>
      <c r="D94" s="133">
        <f t="shared" si="8"/>
        <v>350.15681295745094</v>
      </c>
      <c r="E94" s="133">
        <f t="shared" si="9"/>
        <v>759.77848035555667</v>
      </c>
      <c r="F94" s="133">
        <f t="shared" si="10"/>
        <v>1109.9352933130076</v>
      </c>
      <c r="G94" s="137">
        <f t="shared" si="7"/>
        <v>122824.979034039</v>
      </c>
    </row>
    <row r="95" spans="1:7" x14ac:dyDescent="0.25">
      <c r="A95" s="134">
        <f t="shared" si="11"/>
        <v>47604</v>
      </c>
      <c r="B95" s="135">
        <v>79</v>
      </c>
      <c r="C95" s="136">
        <f t="shared" si="6"/>
        <v>122824.979034039</v>
      </c>
      <c r="D95" s="133">
        <f t="shared" si="8"/>
        <v>348.0041072631102</v>
      </c>
      <c r="E95" s="133">
        <f t="shared" si="9"/>
        <v>761.93118604989741</v>
      </c>
      <c r="F95" s="133">
        <f t="shared" si="10"/>
        <v>1109.9352933130076</v>
      </c>
      <c r="G95" s="137">
        <f t="shared" si="7"/>
        <v>122063.0478479891</v>
      </c>
    </row>
    <row r="96" spans="1:7" x14ac:dyDescent="0.25">
      <c r="A96" s="134">
        <f t="shared" si="11"/>
        <v>47635</v>
      </c>
      <c r="B96" s="135">
        <v>80</v>
      </c>
      <c r="C96" s="136">
        <f t="shared" si="6"/>
        <v>122063.0478479891</v>
      </c>
      <c r="D96" s="133">
        <f t="shared" si="8"/>
        <v>345.8453022359688</v>
      </c>
      <c r="E96" s="133">
        <f t="shared" si="9"/>
        <v>764.0899910770388</v>
      </c>
      <c r="F96" s="133">
        <f t="shared" si="10"/>
        <v>1109.9352933130076</v>
      </c>
      <c r="G96" s="137">
        <f t="shared" si="7"/>
        <v>121298.95785691206</v>
      </c>
    </row>
    <row r="97" spans="1:7" x14ac:dyDescent="0.25">
      <c r="A97" s="134">
        <f t="shared" si="11"/>
        <v>47665</v>
      </c>
      <c r="B97" s="135">
        <v>81</v>
      </c>
      <c r="C97" s="136">
        <f t="shared" si="6"/>
        <v>121298.95785691206</v>
      </c>
      <c r="D97" s="133">
        <f t="shared" si="8"/>
        <v>343.68038059458388</v>
      </c>
      <c r="E97" s="133">
        <f t="shared" si="9"/>
        <v>766.25491271842361</v>
      </c>
      <c r="F97" s="133">
        <f t="shared" si="10"/>
        <v>1109.9352933130076</v>
      </c>
      <c r="G97" s="137">
        <f t="shared" si="7"/>
        <v>120532.70294419365</v>
      </c>
    </row>
    <row r="98" spans="1:7" x14ac:dyDescent="0.25">
      <c r="A98" s="134">
        <f t="shared" si="11"/>
        <v>47696</v>
      </c>
      <c r="B98" s="135">
        <v>82</v>
      </c>
      <c r="C98" s="136">
        <f t="shared" si="6"/>
        <v>120532.70294419365</v>
      </c>
      <c r="D98" s="133">
        <f t="shared" si="8"/>
        <v>341.50932500854833</v>
      </c>
      <c r="E98" s="133">
        <f t="shared" si="9"/>
        <v>768.42596830445916</v>
      </c>
      <c r="F98" s="133">
        <f t="shared" si="10"/>
        <v>1109.9352933130076</v>
      </c>
      <c r="G98" s="137">
        <f t="shared" si="7"/>
        <v>119764.27697588918</v>
      </c>
    </row>
    <row r="99" spans="1:7" x14ac:dyDescent="0.25">
      <c r="A99" s="134">
        <f t="shared" si="11"/>
        <v>47727</v>
      </c>
      <c r="B99" s="135">
        <v>83</v>
      </c>
      <c r="C99" s="136">
        <f t="shared" si="6"/>
        <v>119764.27697588918</v>
      </c>
      <c r="D99" s="133">
        <f t="shared" si="8"/>
        <v>339.3321180983524</v>
      </c>
      <c r="E99" s="133">
        <f t="shared" si="9"/>
        <v>770.60317521465515</v>
      </c>
      <c r="F99" s="133">
        <f t="shared" si="10"/>
        <v>1109.9352933130076</v>
      </c>
      <c r="G99" s="137">
        <f t="shared" si="7"/>
        <v>118993.67380067453</v>
      </c>
    </row>
    <row r="100" spans="1:7" x14ac:dyDescent="0.25">
      <c r="A100" s="134">
        <f t="shared" si="11"/>
        <v>47757</v>
      </c>
      <c r="B100" s="135">
        <v>84</v>
      </c>
      <c r="C100" s="136">
        <f t="shared" si="6"/>
        <v>118993.67380067453</v>
      </c>
      <c r="D100" s="133">
        <f t="shared" si="8"/>
        <v>337.14874243524417</v>
      </c>
      <c r="E100" s="133">
        <f t="shared" si="9"/>
        <v>772.78655087776337</v>
      </c>
      <c r="F100" s="133">
        <f t="shared" si="10"/>
        <v>1109.9352933130076</v>
      </c>
      <c r="G100" s="137">
        <f t="shared" si="7"/>
        <v>118220.88724979677</v>
      </c>
    </row>
    <row r="101" spans="1:7" x14ac:dyDescent="0.25">
      <c r="A101" s="134">
        <f t="shared" si="11"/>
        <v>47788</v>
      </c>
      <c r="B101" s="135">
        <v>85</v>
      </c>
      <c r="C101" s="136">
        <f t="shared" si="6"/>
        <v>118220.88724979677</v>
      </c>
      <c r="D101" s="133">
        <f t="shared" si="8"/>
        <v>334.95918054109052</v>
      </c>
      <c r="E101" s="133">
        <f t="shared" si="9"/>
        <v>774.97611277191709</v>
      </c>
      <c r="F101" s="133">
        <f t="shared" si="10"/>
        <v>1109.9352933130076</v>
      </c>
      <c r="G101" s="137">
        <f t="shared" si="7"/>
        <v>117445.91113702486</v>
      </c>
    </row>
    <row r="102" spans="1:7" x14ac:dyDescent="0.25">
      <c r="A102" s="134">
        <f t="shared" si="11"/>
        <v>47818</v>
      </c>
      <c r="B102" s="135">
        <v>86</v>
      </c>
      <c r="C102" s="136">
        <f t="shared" si="6"/>
        <v>117445.91113702486</v>
      </c>
      <c r="D102" s="133">
        <f t="shared" si="8"/>
        <v>332.76341488823675</v>
      </c>
      <c r="E102" s="133">
        <f t="shared" si="9"/>
        <v>777.17187842477085</v>
      </c>
      <c r="F102" s="133">
        <f t="shared" si="10"/>
        <v>1109.9352933130076</v>
      </c>
      <c r="G102" s="137">
        <f t="shared" si="7"/>
        <v>116668.73925860009</v>
      </c>
    </row>
    <row r="103" spans="1:7" x14ac:dyDescent="0.25">
      <c r="A103" s="134">
        <f t="shared" si="11"/>
        <v>47849</v>
      </c>
      <c r="B103" s="135">
        <v>87</v>
      </c>
      <c r="C103" s="136">
        <f t="shared" si="6"/>
        <v>116668.73925860009</v>
      </c>
      <c r="D103" s="133">
        <f t="shared" si="8"/>
        <v>330.56142789936661</v>
      </c>
      <c r="E103" s="133">
        <f t="shared" si="9"/>
        <v>779.37386541364094</v>
      </c>
      <c r="F103" s="133">
        <f t="shared" si="10"/>
        <v>1109.9352933130076</v>
      </c>
      <c r="G103" s="137">
        <f t="shared" si="7"/>
        <v>115889.36539318645</v>
      </c>
    </row>
    <row r="104" spans="1:7" x14ac:dyDescent="0.25">
      <c r="A104" s="134">
        <f t="shared" si="11"/>
        <v>47880</v>
      </c>
      <c r="B104" s="135">
        <v>88</v>
      </c>
      <c r="C104" s="136">
        <f t="shared" si="6"/>
        <v>115889.36539318645</v>
      </c>
      <c r="D104" s="133">
        <f t="shared" si="8"/>
        <v>328.35320194736124</v>
      </c>
      <c r="E104" s="133">
        <f t="shared" si="9"/>
        <v>781.58209136564631</v>
      </c>
      <c r="F104" s="133">
        <f t="shared" si="10"/>
        <v>1109.9352933130076</v>
      </c>
      <c r="G104" s="137">
        <f t="shared" si="7"/>
        <v>115107.7833018208</v>
      </c>
    </row>
    <row r="105" spans="1:7" x14ac:dyDescent="0.25">
      <c r="A105" s="134">
        <f t="shared" si="11"/>
        <v>47908</v>
      </c>
      <c r="B105" s="135">
        <v>89</v>
      </c>
      <c r="C105" s="136">
        <f t="shared" si="6"/>
        <v>115107.7833018208</v>
      </c>
      <c r="D105" s="133">
        <f t="shared" si="8"/>
        <v>326.13871935515857</v>
      </c>
      <c r="E105" s="133">
        <f t="shared" si="9"/>
        <v>783.79657395784898</v>
      </c>
      <c r="F105" s="133">
        <f t="shared" si="10"/>
        <v>1109.9352933130076</v>
      </c>
      <c r="G105" s="137">
        <f t="shared" si="7"/>
        <v>114323.98672786295</v>
      </c>
    </row>
    <row r="106" spans="1:7" x14ac:dyDescent="0.25">
      <c r="A106" s="134">
        <f t="shared" si="11"/>
        <v>47939</v>
      </c>
      <c r="B106" s="135">
        <v>90</v>
      </c>
      <c r="C106" s="136">
        <f t="shared" si="6"/>
        <v>114323.98672786295</v>
      </c>
      <c r="D106" s="133">
        <f t="shared" si="8"/>
        <v>323.91796239561137</v>
      </c>
      <c r="E106" s="133">
        <f t="shared" si="9"/>
        <v>786.01733091739618</v>
      </c>
      <c r="F106" s="133">
        <f t="shared" si="10"/>
        <v>1109.9352933130076</v>
      </c>
      <c r="G106" s="137">
        <f t="shared" si="7"/>
        <v>113537.96939694555</v>
      </c>
    </row>
    <row r="107" spans="1:7" x14ac:dyDescent="0.25">
      <c r="A107" s="134">
        <f t="shared" si="11"/>
        <v>47969</v>
      </c>
      <c r="B107" s="135">
        <v>91</v>
      </c>
      <c r="C107" s="136">
        <f t="shared" si="6"/>
        <v>113537.96939694555</v>
      </c>
      <c r="D107" s="133">
        <f t="shared" si="8"/>
        <v>321.6909132913454</v>
      </c>
      <c r="E107" s="133">
        <f t="shared" si="9"/>
        <v>788.24438002166221</v>
      </c>
      <c r="F107" s="133">
        <f t="shared" si="10"/>
        <v>1109.9352933130076</v>
      </c>
      <c r="G107" s="137">
        <f t="shared" si="7"/>
        <v>112749.7250169239</v>
      </c>
    </row>
    <row r="108" spans="1:7" x14ac:dyDescent="0.25">
      <c r="A108" s="134">
        <f t="shared" si="11"/>
        <v>48000</v>
      </c>
      <c r="B108" s="135">
        <v>92</v>
      </c>
      <c r="C108" s="136">
        <f t="shared" si="6"/>
        <v>112749.7250169239</v>
      </c>
      <c r="D108" s="133">
        <f t="shared" si="8"/>
        <v>319.45755421461735</v>
      </c>
      <c r="E108" s="133">
        <f t="shared" si="9"/>
        <v>790.4777390983902</v>
      </c>
      <c r="F108" s="133">
        <f t="shared" si="10"/>
        <v>1109.9352933130076</v>
      </c>
      <c r="G108" s="137">
        <f t="shared" si="7"/>
        <v>111959.2472778255</v>
      </c>
    </row>
    <row r="109" spans="1:7" x14ac:dyDescent="0.25">
      <c r="A109" s="134">
        <f t="shared" si="11"/>
        <v>48030</v>
      </c>
      <c r="B109" s="135">
        <v>93</v>
      </c>
      <c r="C109" s="136">
        <f t="shared" si="6"/>
        <v>111959.2472778255</v>
      </c>
      <c r="D109" s="133">
        <f t="shared" si="8"/>
        <v>317.21786728717188</v>
      </c>
      <c r="E109" s="133">
        <f t="shared" si="9"/>
        <v>792.71742602583561</v>
      </c>
      <c r="F109" s="133">
        <f t="shared" si="10"/>
        <v>1109.9352933130076</v>
      </c>
      <c r="G109" s="137">
        <f t="shared" si="7"/>
        <v>111166.52985179967</v>
      </c>
    </row>
    <row r="110" spans="1:7" x14ac:dyDescent="0.25">
      <c r="A110" s="134">
        <f t="shared" si="11"/>
        <v>48061</v>
      </c>
      <c r="B110" s="135">
        <v>94</v>
      </c>
      <c r="C110" s="136">
        <f t="shared" si="6"/>
        <v>111166.52985179967</v>
      </c>
      <c r="D110" s="133">
        <f t="shared" si="8"/>
        <v>314.97183458009869</v>
      </c>
      <c r="E110" s="133">
        <f t="shared" si="9"/>
        <v>794.96345873290898</v>
      </c>
      <c r="F110" s="133">
        <f t="shared" si="10"/>
        <v>1109.9352933130076</v>
      </c>
      <c r="G110" s="137">
        <f t="shared" si="7"/>
        <v>110371.56639306677</v>
      </c>
    </row>
    <row r="111" spans="1:7" x14ac:dyDescent="0.25">
      <c r="A111" s="134">
        <f t="shared" si="11"/>
        <v>48092</v>
      </c>
      <c r="B111" s="135">
        <v>95</v>
      </c>
      <c r="C111" s="136">
        <f t="shared" si="6"/>
        <v>110371.56639306677</v>
      </c>
      <c r="D111" s="133">
        <f t="shared" si="8"/>
        <v>312.7194381136888</v>
      </c>
      <c r="E111" s="133">
        <f t="shared" si="9"/>
        <v>797.21585519931875</v>
      </c>
      <c r="F111" s="133">
        <f t="shared" si="10"/>
        <v>1109.9352933130076</v>
      </c>
      <c r="G111" s="137">
        <f t="shared" si="7"/>
        <v>109574.35053786745</v>
      </c>
    </row>
    <row r="112" spans="1:7" x14ac:dyDescent="0.25">
      <c r="A112" s="134">
        <f t="shared" si="11"/>
        <v>48122</v>
      </c>
      <c r="B112" s="135">
        <v>96</v>
      </c>
      <c r="C112" s="136">
        <f t="shared" si="6"/>
        <v>109574.35053786745</v>
      </c>
      <c r="D112" s="133">
        <f t="shared" si="8"/>
        <v>310.46065985729069</v>
      </c>
      <c r="E112" s="133">
        <f t="shared" si="9"/>
        <v>799.4746334557168</v>
      </c>
      <c r="F112" s="133">
        <f t="shared" si="10"/>
        <v>1109.9352933130076</v>
      </c>
      <c r="G112" s="137">
        <f t="shared" si="7"/>
        <v>108774.87590441173</v>
      </c>
    </row>
    <row r="113" spans="1:7" x14ac:dyDescent="0.25">
      <c r="A113" s="134">
        <f t="shared" si="11"/>
        <v>48153</v>
      </c>
      <c r="B113" s="135">
        <v>97</v>
      </c>
      <c r="C113" s="136">
        <f t="shared" si="6"/>
        <v>108774.87590441173</v>
      </c>
      <c r="D113" s="133">
        <f t="shared" si="8"/>
        <v>308.1954817291662</v>
      </c>
      <c r="E113" s="133">
        <f t="shared" si="9"/>
        <v>801.7398115838414</v>
      </c>
      <c r="F113" s="133">
        <f t="shared" si="10"/>
        <v>1109.9352933130076</v>
      </c>
      <c r="G113" s="137">
        <f t="shared" si="7"/>
        <v>107973.13609282789</v>
      </c>
    </row>
    <row r="114" spans="1:7" x14ac:dyDescent="0.25">
      <c r="A114" s="134">
        <f t="shared" si="11"/>
        <v>48183</v>
      </c>
      <c r="B114" s="135">
        <v>98</v>
      </c>
      <c r="C114" s="136">
        <f t="shared" si="6"/>
        <v>107973.13609282789</v>
      </c>
      <c r="D114" s="133">
        <f t="shared" si="8"/>
        <v>305.92388559634531</v>
      </c>
      <c r="E114" s="133">
        <f t="shared" si="9"/>
        <v>804.01140771666223</v>
      </c>
      <c r="F114" s="133">
        <f t="shared" si="10"/>
        <v>1109.9352933130076</v>
      </c>
      <c r="G114" s="137">
        <f t="shared" si="7"/>
        <v>107169.12468511122</v>
      </c>
    </row>
    <row r="115" spans="1:7" x14ac:dyDescent="0.25">
      <c r="A115" s="134">
        <f t="shared" si="11"/>
        <v>48214</v>
      </c>
      <c r="B115" s="135">
        <v>99</v>
      </c>
      <c r="C115" s="136">
        <f t="shared" si="6"/>
        <v>107169.12468511122</v>
      </c>
      <c r="D115" s="133">
        <f t="shared" si="8"/>
        <v>303.6458532744814</v>
      </c>
      <c r="E115" s="133">
        <f t="shared" si="9"/>
        <v>806.28944003852621</v>
      </c>
      <c r="F115" s="133">
        <f t="shared" si="10"/>
        <v>1109.9352933130076</v>
      </c>
      <c r="G115" s="137">
        <f t="shared" si="7"/>
        <v>106362.8352450727</v>
      </c>
    </row>
    <row r="116" spans="1:7" x14ac:dyDescent="0.25">
      <c r="A116" s="134">
        <f t="shared" si="11"/>
        <v>48245</v>
      </c>
      <c r="B116" s="135">
        <v>100</v>
      </c>
      <c r="C116" s="136">
        <f t="shared" si="6"/>
        <v>106362.8352450727</v>
      </c>
      <c r="D116" s="133">
        <f t="shared" si="8"/>
        <v>301.36136652770563</v>
      </c>
      <c r="E116" s="133">
        <f t="shared" si="9"/>
        <v>808.57392678530209</v>
      </c>
      <c r="F116" s="133">
        <f t="shared" si="10"/>
        <v>1109.9352933130076</v>
      </c>
      <c r="G116" s="137">
        <f t="shared" si="7"/>
        <v>105554.26131828739</v>
      </c>
    </row>
    <row r="117" spans="1:7" x14ac:dyDescent="0.25">
      <c r="A117" s="134">
        <f t="shared" si="11"/>
        <v>48274</v>
      </c>
      <c r="B117" s="135">
        <v>101</v>
      </c>
      <c r="C117" s="136">
        <f t="shared" si="6"/>
        <v>105554.26131828739</v>
      </c>
      <c r="D117" s="133">
        <f t="shared" si="8"/>
        <v>299.07040706848056</v>
      </c>
      <c r="E117" s="133">
        <f t="shared" si="9"/>
        <v>810.86488624452704</v>
      </c>
      <c r="F117" s="133">
        <f t="shared" si="10"/>
        <v>1109.9352933130076</v>
      </c>
      <c r="G117" s="137">
        <f t="shared" si="7"/>
        <v>104743.39643204286</v>
      </c>
    </row>
    <row r="118" spans="1:7" x14ac:dyDescent="0.25">
      <c r="A118" s="134">
        <f t="shared" si="11"/>
        <v>48305</v>
      </c>
      <c r="B118" s="135">
        <v>102</v>
      </c>
      <c r="C118" s="136">
        <f t="shared" si="6"/>
        <v>104743.39643204286</v>
      </c>
      <c r="D118" s="133">
        <f t="shared" si="8"/>
        <v>296.77295655745445</v>
      </c>
      <c r="E118" s="133">
        <f t="shared" si="9"/>
        <v>813.16233675555316</v>
      </c>
      <c r="F118" s="133">
        <f t="shared" si="10"/>
        <v>1109.9352933130076</v>
      </c>
      <c r="G118" s="137">
        <f t="shared" si="7"/>
        <v>103930.23409528731</v>
      </c>
    </row>
    <row r="119" spans="1:7" x14ac:dyDescent="0.25">
      <c r="A119" s="134">
        <f t="shared" si="11"/>
        <v>48335</v>
      </c>
      <c r="B119" s="135">
        <v>103</v>
      </c>
      <c r="C119" s="136">
        <f t="shared" si="6"/>
        <v>103930.23409528731</v>
      </c>
      <c r="D119" s="133">
        <f t="shared" si="8"/>
        <v>294.46899660331366</v>
      </c>
      <c r="E119" s="133">
        <f t="shared" si="9"/>
        <v>815.46629670969389</v>
      </c>
      <c r="F119" s="133">
        <f t="shared" si="10"/>
        <v>1109.9352933130076</v>
      </c>
      <c r="G119" s="137">
        <f t="shared" si="7"/>
        <v>103114.76779857761</v>
      </c>
    </row>
    <row r="120" spans="1:7" x14ac:dyDescent="0.25">
      <c r="A120" s="134">
        <f t="shared" si="11"/>
        <v>48366</v>
      </c>
      <c r="B120" s="135">
        <v>104</v>
      </c>
      <c r="C120" s="136">
        <f t="shared" si="6"/>
        <v>103114.76779857761</v>
      </c>
      <c r="D120" s="133">
        <f t="shared" si="8"/>
        <v>292.15850876263619</v>
      </c>
      <c r="E120" s="133">
        <f t="shared" si="9"/>
        <v>817.77678455037142</v>
      </c>
      <c r="F120" s="133">
        <f t="shared" si="10"/>
        <v>1109.9352933130076</v>
      </c>
      <c r="G120" s="137">
        <f t="shared" si="7"/>
        <v>102296.99101402724</v>
      </c>
    </row>
    <row r="121" spans="1:7" x14ac:dyDescent="0.25">
      <c r="A121" s="134">
        <f t="shared" si="11"/>
        <v>48396</v>
      </c>
      <c r="B121" s="135">
        <v>105</v>
      </c>
      <c r="C121" s="136">
        <f t="shared" si="6"/>
        <v>102296.99101402724</v>
      </c>
      <c r="D121" s="133">
        <f t="shared" si="8"/>
        <v>289.8414745397435</v>
      </c>
      <c r="E121" s="133">
        <f t="shared" si="9"/>
        <v>820.09381877326405</v>
      </c>
      <c r="F121" s="133">
        <f t="shared" si="10"/>
        <v>1109.9352933130076</v>
      </c>
      <c r="G121" s="137">
        <f t="shared" si="7"/>
        <v>101476.89719525397</v>
      </c>
    </row>
    <row r="122" spans="1:7" x14ac:dyDescent="0.25">
      <c r="A122" s="134">
        <f t="shared" si="11"/>
        <v>48427</v>
      </c>
      <c r="B122" s="135">
        <v>106</v>
      </c>
      <c r="C122" s="136">
        <f t="shared" si="6"/>
        <v>101476.89719525397</v>
      </c>
      <c r="D122" s="133">
        <f t="shared" si="8"/>
        <v>287.51787538655259</v>
      </c>
      <c r="E122" s="133">
        <f t="shared" si="9"/>
        <v>822.41741792645496</v>
      </c>
      <c r="F122" s="133">
        <f t="shared" si="10"/>
        <v>1109.9352933130076</v>
      </c>
      <c r="G122" s="137">
        <f t="shared" si="7"/>
        <v>100654.47977732752</v>
      </c>
    </row>
    <row r="123" spans="1:7" x14ac:dyDescent="0.25">
      <c r="A123" s="134">
        <f t="shared" si="11"/>
        <v>48458</v>
      </c>
      <c r="B123" s="135">
        <v>107</v>
      </c>
      <c r="C123" s="136">
        <f t="shared" si="6"/>
        <v>100654.47977732752</v>
      </c>
      <c r="D123" s="133">
        <f t="shared" si="8"/>
        <v>285.18769270242763</v>
      </c>
      <c r="E123" s="133">
        <f t="shared" si="9"/>
        <v>824.74760061057987</v>
      </c>
      <c r="F123" s="133">
        <f t="shared" si="10"/>
        <v>1109.9352933130076</v>
      </c>
      <c r="G123" s="137">
        <f t="shared" si="7"/>
        <v>99829.732176716934</v>
      </c>
    </row>
    <row r="124" spans="1:7" x14ac:dyDescent="0.25">
      <c r="A124" s="134">
        <f t="shared" si="11"/>
        <v>48488</v>
      </c>
      <c r="B124" s="135">
        <v>108</v>
      </c>
      <c r="C124" s="136">
        <f t="shared" si="6"/>
        <v>99829.732176716934</v>
      </c>
      <c r="D124" s="133">
        <f t="shared" si="8"/>
        <v>282.85090783403098</v>
      </c>
      <c r="E124" s="133">
        <f t="shared" si="9"/>
        <v>827.08438547897663</v>
      </c>
      <c r="F124" s="133">
        <f t="shared" si="10"/>
        <v>1109.9352933130076</v>
      </c>
      <c r="G124" s="137">
        <f t="shared" si="7"/>
        <v>99002.647791237963</v>
      </c>
    </row>
    <row r="125" spans="1:7" x14ac:dyDescent="0.25">
      <c r="A125" s="134">
        <f t="shared" si="11"/>
        <v>48519</v>
      </c>
      <c r="B125" s="135">
        <v>109</v>
      </c>
      <c r="C125" s="136">
        <f t="shared" si="6"/>
        <v>99002.647791237963</v>
      </c>
      <c r="D125" s="133">
        <f t="shared" si="8"/>
        <v>280.50750207517387</v>
      </c>
      <c r="E125" s="133">
        <f t="shared" si="9"/>
        <v>829.42779123783373</v>
      </c>
      <c r="F125" s="133">
        <f t="shared" si="10"/>
        <v>1109.9352933130076</v>
      </c>
      <c r="G125" s="137">
        <f t="shared" si="7"/>
        <v>98173.220000000132</v>
      </c>
    </row>
    <row r="126" spans="1:7" x14ac:dyDescent="0.25">
      <c r="A126" s="134"/>
      <c r="B126" s="135"/>
      <c r="C126" s="136"/>
      <c r="D126" s="137"/>
      <c r="E126" s="137"/>
      <c r="F126" s="137"/>
      <c r="G126" s="137"/>
    </row>
    <row r="127" spans="1:7" x14ac:dyDescent="0.25">
      <c r="A127" s="134"/>
      <c r="B127" s="135"/>
      <c r="C127" s="136"/>
      <c r="D127" s="137"/>
      <c r="E127" s="137"/>
      <c r="F127" s="137"/>
      <c r="G127" s="137"/>
    </row>
    <row r="128" spans="1:7" x14ac:dyDescent="0.25">
      <c r="A128" s="134"/>
      <c r="B128" s="135"/>
      <c r="C128" s="136"/>
      <c r="D128" s="137"/>
      <c r="E128" s="137"/>
      <c r="F128" s="137"/>
      <c r="G128" s="137"/>
    </row>
    <row r="129" spans="1:7" x14ac:dyDescent="0.25">
      <c r="A129" s="134"/>
      <c r="B129" s="135"/>
      <c r="C129" s="136"/>
      <c r="D129" s="137"/>
      <c r="E129" s="137"/>
      <c r="F129" s="137"/>
      <c r="G129" s="137"/>
    </row>
    <row r="130" spans="1:7" x14ac:dyDescent="0.25">
      <c r="A130" s="134"/>
      <c r="B130" s="135"/>
      <c r="C130" s="136"/>
      <c r="D130" s="137"/>
      <c r="E130" s="137"/>
      <c r="F130" s="137"/>
      <c r="G130" s="137"/>
    </row>
    <row r="131" spans="1:7" x14ac:dyDescent="0.25">
      <c r="A131" s="134"/>
      <c r="B131" s="135"/>
      <c r="C131" s="136"/>
      <c r="D131" s="137"/>
      <c r="E131" s="137"/>
      <c r="F131" s="137"/>
      <c r="G131" s="137"/>
    </row>
    <row r="132" spans="1:7" x14ac:dyDescent="0.25">
      <c r="A132" s="134"/>
      <c r="B132" s="135"/>
      <c r="C132" s="136"/>
      <c r="D132" s="137"/>
      <c r="E132" s="137"/>
      <c r="F132" s="137"/>
      <c r="G132" s="137"/>
    </row>
    <row r="133" spans="1:7" x14ac:dyDescent="0.25">
      <c r="A133" s="134"/>
      <c r="B133" s="135"/>
      <c r="C133" s="136"/>
      <c r="D133" s="137"/>
      <c r="E133" s="137"/>
      <c r="F133" s="137"/>
      <c r="G133" s="137"/>
    </row>
    <row r="134" spans="1:7" x14ac:dyDescent="0.25">
      <c r="A134" s="134"/>
      <c r="B134" s="135"/>
      <c r="C134" s="136"/>
      <c r="D134" s="137"/>
      <c r="E134" s="137"/>
      <c r="F134" s="137"/>
      <c r="G134" s="137"/>
    </row>
    <row r="135" spans="1:7" x14ac:dyDescent="0.25">
      <c r="A135" s="134"/>
      <c r="B135" s="135"/>
      <c r="C135" s="136"/>
      <c r="D135" s="137"/>
      <c r="E135" s="137"/>
      <c r="F135" s="137"/>
      <c r="G135" s="137"/>
    </row>
    <row r="136" spans="1:7" x14ac:dyDescent="0.25">
      <c r="A136" s="134"/>
      <c r="B136" s="135"/>
      <c r="C136" s="136"/>
      <c r="D136" s="137"/>
      <c r="E136" s="137"/>
      <c r="F136" s="137"/>
      <c r="G136" s="1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648A-4EF1-499A-A3CA-9E4696406384}">
  <sheetPr codeName="Sheet67"/>
  <dimension ref="A1:R133"/>
  <sheetViews>
    <sheetView showOutlineSymbols="0" showWhiteSpace="0" workbookViewId="0">
      <selection activeCell="E8" sqref="E8"/>
    </sheetView>
  </sheetViews>
  <sheetFormatPr defaultColWidth="9.140625" defaultRowHeight="15" x14ac:dyDescent="0.25"/>
  <cols>
    <col min="1" max="1" width="9.140625" style="90"/>
    <col min="2" max="2" width="7.85546875" style="90" customWidth="1"/>
    <col min="3" max="3" width="14.7109375" style="90" customWidth="1"/>
    <col min="4" max="4" width="14.28515625" style="90" customWidth="1"/>
    <col min="5" max="7" width="14.7109375" style="90" customWidth="1"/>
    <col min="8" max="11" width="9.140625" style="90"/>
    <col min="12" max="12" width="9.140625" style="165"/>
    <col min="13" max="13" width="11.28515625" style="165" customWidth="1"/>
    <col min="14" max="14" width="18.85546875" style="165" customWidth="1"/>
    <col min="15" max="15" width="14.28515625" style="165" customWidth="1"/>
    <col min="16" max="18" width="14.7109375" style="165" customWidth="1"/>
    <col min="19" max="16384" width="9.140625" style="90"/>
  </cols>
  <sheetData>
    <row r="1" spans="1:18" x14ac:dyDescent="0.25">
      <c r="A1" s="88"/>
      <c r="B1" s="88"/>
      <c r="C1" s="88"/>
      <c r="D1" s="88"/>
      <c r="E1" s="88"/>
      <c r="F1" s="88"/>
      <c r="G1" s="89"/>
      <c r="L1" s="140"/>
      <c r="M1" s="140"/>
      <c r="N1" s="140"/>
      <c r="O1" s="140"/>
      <c r="P1" s="140"/>
      <c r="Q1" s="140"/>
      <c r="R1" s="141"/>
    </row>
    <row r="2" spans="1:18" x14ac:dyDescent="0.25">
      <c r="A2" s="88"/>
      <c r="B2" s="88"/>
      <c r="C2" s="88"/>
      <c r="D2" s="88"/>
      <c r="E2" s="88"/>
      <c r="F2" s="91"/>
      <c r="G2" s="92"/>
      <c r="L2" s="140"/>
      <c r="M2" s="140"/>
      <c r="N2" s="140"/>
      <c r="O2" s="140"/>
      <c r="P2" s="140"/>
      <c r="Q2" s="142"/>
      <c r="R2" s="143"/>
    </row>
    <row r="3" spans="1:18" x14ac:dyDescent="0.25">
      <c r="A3" s="88"/>
      <c r="B3" s="88"/>
      <c r="C3" s="88"/>
      <c r="D3" s="88"/>
      <c r="E3" s="88"/>
      <c r="F3" s="91"/>
      <c r="G3" s="92"/>
      <c r="L3" s="140"/>
      <c r="M3" s="140"/>
      <c r="N3" s="140"/>
      <c r="O3" s="140"/>
      <c r="P3" s="140"/>
      <c r="Q3" s="142"/>
      <c r="R3" s="143"/>
    </row>
    <row r="4" spans="1:18" ht="21" x14ac:dyDescent="0.35">
      <c r="A4" s="88"/>
      <c r="B4" s="144" t="s">
        <v>49</v>
      </c>
      <c r="C4" s="88"/>
      <c r="D4" s="88"/>
      <c r="E4" s="145"/>
      <c r="F4" s="146" t="str">
        <f>'[13]Lisa 3_SKA_loobub'!D6</f>
        <v>Akadeemia tn 2, Pärnu</v>
      </c>
      <c r="G4" s="147"/>
      <c r="K4" s="148"/>
      <c r="L4" s="140"/>
      <c r="M4" s="149" t="s">
        <v>72</v>
      </c>
      <c r="N4" s="140"/>
      <c r="O4" s="140"/>
      <c r="P4" s="142"/>
      <c r="Q4" s="150"/>
      <c r="R4" s="140"/>
    </row>
    <row r="5" spans="1:18" x14ac:dyDescent="0.25">
      <c r="A5" s="88"/>
      <c r="B5" s="88"/>
      <c r="C5" s="88"/>
      <c r="D5" s="88"/>
      <c r="E5" s="88"/>
      <c r="F5" s="136"/>
      <c r="G5" s="88"/>
      <c r="K5" s="151"/>
      <c r="L5" s="140"/>
      <c r="M5" s="140"/>
      <c r="N5" s="140"/>
      <c r="O5" s="140"/>
      <c r="P5" s="140"/>
      <c r="Q5" s="150"/>
      <c r="R5" s="140"/>
    </row>
    <row r="6" spans="1:18" x14ac:dyDescent="0.25">
      <c r="A6" s="88"/>
      <c r="B6" s="152" t="s">
        <v>52</v>
      </c>
      <c r="C6" s="153"/>
      <c r="D6" s="154"/>
      <c r="E6" s="109">
        <v>45231</v>
      </c>
      <c r="F6" s="155"/>
      <c r="G6" s="88"/>
      <c r="K6" s="156"/>
      <c r="L6" s="140"/>
      <c r="M6" s="157" t="s">
        <v>52</v>
      </c>
      <c r="N6" s="158"/>
      <c r="O6" s="159"/>
      <c r="P6" s="160">
        <f>E6</f>
        <v>45231</v>
      </c>
      <c r="Q6" s="161"/>
      <c r="R6" s="140"/>
    </row>
    <row r="7" spans="1:18" x14ac:dyDescent="0.25">
      <c r="A7" s="88"/>
      <c r="B7" s="162" t="s">
        <v>54</v>
      </c>
      <c r="C7" s="135"/>
      <c r="E7" s="113">
        <v>109</v>
      </c>
      <c r="F7" s="163" t="s">
        <v>55</v>
      </c>
      <c r="G7" s="88"/>
      <c r="K7" s="139"/>
      <c r="L7" s="140"/>
      <c r="M7" s="164" t="s">
        <v>54</v>
      </c>
      <c r="N7" s="142"/>
      <c r="P7" s="166">
        <f>E7</f>
        <v>109</v>
      </c>
      <c r="Q7" s="167" t="s">
        <v>55</v>
      </c>
    </row>
    <row r="8" spans="1:18" x14ac:dyDescent="0.25">
      <c r="A8" s="88"/>
      <c r="B8" s="162" t="s">
        <v>62</v>
      </c>
      <c r="C8" s="135"/>
      <c r="D8" s="168">
        <f>E6-1</f>
        <v>45230</v>
      </c>
      <c r="E8" s="207">
        <v>1045795.4000231378</v>
      </c>
      <c r="F8" s="163" t="s">
        <v>58</v>
      </c>
      <c r="G8" s="88"/>
      <c r="K8" s="139"/>
      <c r="L8" s="140"/>
      <c r="M8" s="164" t="s">
        <v>73</v>
      </c>
      <c r="N8" s="142"/>
      <c r="O8" s="169">
        <f>P6-1</f>
        <v>45230</v>
      </c>
      <c r="P8" s="170">
        <f>[13]AG_INV_SKA!S25</f>
        <v>152099.65770188585</v>
      </c>
      <c r="Q8" s="167" t="s">
        <v>58</v>
      </c>
    </row>
    <row r="9" spans="1:18" x14ac:dyDescent="0.25">
      <c r="A9" s="88"/>
      <c r="B9" s="162" t="s">
        <v>63</v>
      </c>
      <c r="C9" s="135"/>
      <c r="D9" s="168">
        <f>EDATE(D8,E7)</f>
        <v>48548</v>
      </c>
      <c r="E9" s="207">
        <f>[13]AG_INV_SKA!H133</f>
        <v>144308.10933768787</v>
      </c>
      <c r="F9" s="163" t="s">
        <v>58</v>
      </c>
      <c r="G9" s="171"/>
      <c r="K9" s="139"/>
      <c r="L9" s="140"/>
      <c r="M9" s="164" t="s">
        <v>74</v>
      </c>
      <c r="N9" s="142"/>
      <c r="O9" s="169">
        <f>EDATE(O8,P7)</f>
        <v>48548</v>
      </c>
      <c r="P9" s="170">
        <v>0</v>
      </c>
      <c r="Q9" s="167" t="s">
        <v>58</v>
      </c>
      <c r="R9" s="172"/>
    </row>
    <row r="10" spans="1:18" x14ac:dyDescent="0.25">
      <c r="A10" s="88"/>
      <c r="B10" s="125" t="s">
        <v>64</v>
      </c>
      <c r="C10" s="126"/>
      <c r="D10" s="127"/>
      <c r="E10" s="128">
        <f>[13]MUDEL_A2!E226</f>
        <v>3.4000000000000002E-2</v>
      </c>
      <c r="F10" s="129"/>
      <c r="G10" s="173"/>
      <c r="K10" s="139"/>
      <c r="L10" s="140"/>
      <c r="M10" s="174" t="s">
        <v>64</v>
      </c>
      <c r="N10" s="175"/>
      <c r="O10" s="176"/>
      <c r="P10" s="177">
        <f>[13]MUDEL_A2!E226</f>
        <v>3.4000000000000002E-2</v>
      </c>
      <c r="Q10" s="178"/>
      <c r="R10" s="140"/>
    </row>
    <row r="11" spans="1:18" x14ac:dyDescent="0.25">
      <c r="A11" s="88"/>
      <c r="B11" s="179"/>
      <c r="C11" s="135"/>
      <c r="E11" s="180"/>
      <c r="F11" s="179"/>
      <c r="G11" s="173"/>
      <c r="K11" s="139"/>
      <c r="L11" s="140"/>
      <c r="M11" s="166"/>
      <c r="N11" s="142"/>
      <c r="P11" s="181"/>
      <c r="Q11" s="166"/>
      <c r="R11" s="140"/>
    </row>
    <row r="12" spans="1:18" x14ac:dyDescent="0.25">
      <c r="E12" s="180"/>
      <c r="K12" s="139"/>
    </row>
    <row r="13" spans="1:18" ht="15.75" thickBot="1" x14ac:dyDescent="0.3">
      <c r="A13" s="182" t="s">
        <v>65</v>
      </c>
      <c r="B13" s="182" t="s">
        <v>66</v>
      </c>
      <c r="C13" s="182" t="s">
        <v>67</v>
      </c>
      <c r="D13" s="182" t="s">
        <v>68</v>
      </c>
      <c r="E13" s="182" t="s">
        <v>69</v>
      </c>
      <c r="F13" s="182" t="s">
        <v>70</v>
      </c>
      <c r="G13" s="182" t="s">
        <v>71</v>
      </c>
      <c r="K13" s="139"/>
      <c r="L13" s="183" t="s">
        <v>65</v>
      </c>
      <c r="M13" s="183" t="s">
        <v>66</v>
      </c>
      <c r="N13" s="183" t="s">
        <v>67</v>
      </c>
      <c r="O13" s="183" t="s">
        <v>68</v>
      </c>
      <c r="P13" s="183" t="s">
        <v>69</v>
      </c>
      <c r="Q13" s="183" t="s">
        <v>70</v>
      </c>
      <c r="R13" s="183" t="s">
        <v>71</v>
      </c>
    </row>
    <row r="14" spans="1:18" x14ac:dyDescent="0.25">
      <c r="A14" s="134">
        <f>E6</f>
        <v>45231</v>
      </c>
      <c r="B14" s="135">
        <v>1</v>
      </c>
      <c r="C14" s="136">
        <f>E8</f>
        <v>1045795.4000231378</v>
      </c>
      <c r="D14" s="137">
        <f>IPMT($E$10/12,B14,$E$7,-$E$8,$E$9,0)</f>
        <v>2963.086966732224</v>
      </c>
      <c r="E14" s="137">
        <f t="shared" ref="E14:E77" si="0">PPMT($E$10/12,B14,$E$7,-$E$8,$E$9,0)</f>
        <v>7070.6684279394403</v>
      </c>
      <c r="F14" s="137">
        <f>SUM(D14:E14)</f>
        <v>10033.755394671665</v>
      </c>
      <c r="G14" s="137">
        <f>C14-E14</f>
        <v>1038724.7315951984</v>
      </c>
      <c r="I14" s="208"/>
      <c r="K14" s="139"/>
      <c r="L14" s="184">
        <f>P6</f>
        <v>45231</v>
      </c>
      <c r="M14" s="142">
        <v>1</v>
      </c>
      <c r="N14" s="150">
        <f>P8</f>
        <v>152099.65770188585</v>
      </c>
      <c r="O14" s="185">
        <f>ROUND(N14*$P$10/12,2)</f>
        <v>430.95</v>
      </c>
      <c r="P14" s="185">
        <f>PPMT($P$10/12,M14,$P$7,-$P$8,$P$9,0)</f>
        <v>1192.9688401878632</v>
      </c>
      <c r="Q14" s="185">
        <f>ROUND(PMT($P$10/12,P7,-P8,P9),2)</f>
        <v>1623.92</v>
      </c>
      <c r="R14" s="185">
        <f>N14-P14</f>
        <v>150906.688861698</v>
      </c>
    </row>
    <row r="15" spans="1:18" x14ac:dyDescent="0.25">
      <c r="A15" s="134">
        <f>EDATE(A14,1)</f>
        <v>45261</v>
      </c>
      <c r="B15" s="135">
        <v>2</v>
      </c>
      <c r="C15" s="136">
        <f>G14</f>
        <v>1038724.7315951984</v>
      </c>
      <c r="D15" s="137">
        <f t="shared" ref="D15:D78" si="1">IPMT($E$10/12,B15,$E$7,-$E$8,$E$9,0)</f>
        <v>2943.0534061863959</v>
      </c>
      <c r="E15" s="137">
        <f t="shared" si="0"/>
        <v>7090.7019884852698</v>
      </c>
      <c r="F15" s="137">
        <f t="shared" ref="F15:F78" si="2">SUM(D15:E15)</f>
        <v>10033.755394671665</v>
      </c>
      <c r="G15" s="137">
        <f t="shared" ref="G15:G72" si="3">C15-E15</f>
        <v>1031634.0296067131</v>
      </c>
      <c r="I15" s="208"/>
      <c r="K15" s="139"/>
      <c r="L15" s="184">
        <f>EDATE(L14,1)</f>
        <v>45261</v>
      </c>
      <c r="M15" s="142">
        <v>2</v>
      </c>
      <c r="N15" s="150">
        <f>R14</f>
        <v>150906.688861698</v>
      </c>
      <c r="O15" s="185">
        <f t="shared" ref="O15:O78" si="4">ROUND(N15*$P$10/12,2)</f>
        <v>427.57</v>
      </c>
      <c r="P15" s="185">
        <f t="shared" ref="P15:P78" si="5">PPMT($P$10/12,M15,$P$7,-$P$8,$P$9,0)</f>
        <v>1196.3489185683957</v>
      </c>
      <c r="Q15" s="185">
        <f>Q14</f>
        <v>1623.92</v>
      </c>
      <c r="R15" s="185">
        <f t="shared" ref="R15:R72" si="6">N15-P15</f>
        <v>149710.3399431296</v>
      </c>
    </row>
    <row r="16" spans="1:18" x14ac:dyDescent="0.25">
      <c r="A16" s="134">
        <f>EDATE(A15,1)</f>
        <v>45292</v>
      </c>
      <c r="B16" s="135">
        <v>3</v>
      </c>
      <c r="C16" s="136">
        <f>G15</f>
        <v>1031634.0296067131</v>
      </c>
      <c r="D16" s="137">
        <f t="shared" si="1"/>
        <v>2922.9630838856879</v>
      </c>
      <c r="E16" s="137">
        <f t="shared" si="0"/>
        <v>7110.7923107859788</v>
      </c>
      <c r="F16" s="137">
        <f t="shared" si="2"/>
        <v>10033.755394671667</v>
      </c>
      <c r="G16" s="137">
        <f t="shared" si="3"/>
        <v>1024523.2372959271</v>
      </c>
      <c r="K16" s="139"/>
      <c r="L16" s="184">
        <f>EDATE(L15,1)</f>
        <v>45292</v>
      </c>
      <c r="M16" s="142">
        <v>3</v>
      </c>
      <c r="N16" s="150">
        <f>R15</f>
        <v>149710.3399431296</v>
      </c>
      <c r="O16" s="185">
        <f t="shared" si="4"/>
        <v>424.18</v>
      </c>
      <c r="P16" s="185">
        <f t="shared" si="5"/>
        <v>1199.7385738376729</v>
      </c>
      <c r="Q16" s="185">
        <f t="shared" ref="Q16:Q79" si="7">Q15</f>
        <v>1623.92</v>
      </c>
      <c r="R16" s="185">
        <f t="shared" si="6"/>
        <v>148510.60136929192</v>
      </c>
    </row>
    <row r="17" spans="1:18" x14ac:dyDescent="0.25">
      <c r="A17" s="134">
        <f t="shared" ref="A17:A80" si="8">EDATE(A16,1)</f>
        <v>45323</v>
      </c>
      <c r="B17" s="135">
        <v>4</v>
      </c>
      <c r="C17" s="136">
        <f t="shared" ref="C17:C72" si="9">G16</f>
        <v>1024523.2372959271</v>
      </c>
      <c r="D17" s="137">
        <f t="shared" si="1"/>
        <v>2902.8158390051271</v>
      </c>
      <c r="E17" s="137">
        <f t="shared" si="0"/>
        <v>7130.9395556665377</v>
      </c>
      <c r="F17" s="137">
        <f t="shared" si="2"/>
        <v>10033.755394671665</v>
      </c>
      <c r="G17" s="137">
        <f t="shared" si="3"/>
        <v>1017392.2977402606</v>
      </c>
      <c r="K17" s="139"/>
      <c r="L17" s="184">
        <f t="shared" ref="L17:L80" si="10">EDATE(L16,1)</f>
        <v>45323</v>
      </c>
      <c r="M17" s="142">
        <v>4</v>
      </c>
      <c r="N17" s="150">
        <f t="shared" ref="N17:N72" si="11">R16</f>
        <v>148510.60136929192</v>
      </c>
      <c r="O17" s="185">
        <f t="shared" si="4"/>
        <v>420.78</v>
      </c>
      <c r="P17" s="185">
        <f t="shared" si="5"/>
        <v>1203.1378331302128</v>
      </c>
      <c r="Q17" s="185">
        <f t="shared" si="7"/>
        <v>1623.92</v>
      </c>
      <c r="R17" s="185">
        <f t="shared" si="6"/>
        <v>147307.4635361617</v>
      </c>
    </row>
    <row r="18" spans="1:18" x14ac:dyDescent="0.25">
      <c r="A18" s="134">
        <f t="shared" si="8"/>
        <v>45352</v>
      </c>
      <c r="B18" s="135">
        <v>5</v>
      </c>
      <c r="C18" s="136">
        <f t="shared" si="9"/>
        <v>1017392.2977402606</v>
      </c>
      <c r="D18" s="137">
        <f t="shared" si="1"/>
        <v>2882.6115102640724</v>
      </c>
      <c r="E18" s="137">
        <f t="shared" si="0"/>
        <v>7151.1438844075938</v>
      </c>
      <c r="F18" s="137">
        <f t="shared" si="2"/>
        <v>10033.755394671665</v>
      </c>
      <c r="G18" s="137">
        <f t="shared" si="3"/>
        <v>1010241.153855853</v>
      </c>
      <c r="K18" s="139"/>
      <c r="L18" s="184">
        <f t="shared" si="10"/>
        <v>45352</v>
      </c>
      <c r="M18" s="142">
        <v>5</v>
      </c>
      <c r="N18" s="150">
        <f t="shared" si="11"/>
        <v>147307.4635361617</v>
      </c>
      <c r="O18" s="185">
        <f t="shared" si="4"/>
        <v>417.37</v>
      </c>
      <c r="P18" s="185">
        <f t="shared" si="5"/>
        <v>1206.546723657415</v>
      </c>
      <c r="Q18" s="185">
        <f t="shared" si="7"/>
        <v>1623.92</v>
      </c>
      <c r="R18" s="185">
        <f t="shared" si="6"/>
        <v>146100.91681250429</v>
      </c>
    </row>
    <row r="19" spans="1:18" x14ac:dyDescent="0.25">
      <c r="A19" s="134">
        <f t="shared" si="8"/>
        <v>45383</v>
      </c>
      <c r="B19" s="135">
        <v>6</v>
      </c>
      <c r="C19" s="136">
        <f t="shared" si="9"/>
        <v>1010241.153855853</v>
      </c>
      <c r="D19" s="137">
        <f t="shared" si="1"/>
        <v>2862.3499359249172</v>
      </c>
      <c r="E19" s="137">
        <f t="shared" si="0"/>
        <v>7171.4054587467481</v>
      </c>
      <c r="F19" s="137">
        <f t="shared" si="2"/>
        <v>10033.755394671665</v>
      </c>
      <c r="G19" s="137">
        <f t="shared" si="3"/>
        <v>1003069.7483971063</v>
      </c>
      <c r="K19" s="139"/>
      <c r="L19" s="184">
        <f t="shared" si="10"/>
        <v>45383</v>
      </c>
      <c r="M19" s="142">
        <v>6</v>
      </c>
      <c r="N19" s="150">
        <f t="shared" si="11"/>
        <v>146100.91681250429</v>
      </c>
      <c r="O19" s="185">
        <f t="shared" si="4"/>
        <v>413.95</v>
      </c>
      <c r="P19" s="185">
        <f t="shared" si="5"/>
        <v>1209.9652727077776</v>
      </c>
      <c r="Q19" s="185">
        <f t="shared" si="7"/>
        <v>1623.92</v>
      </c>
      <c r="R19" s="185">
        <f t="shared" si="6"/>
        <v>144890.95153979652</v>
      </c>
    </row>
    <row r="20" spans="1:18" x14ac:dyDescent="0.25">
      <c r="A20" s="134">
        <f t="shared" si="8"/>
        <v>45413</v>
      </c>
      <c r="B20" s="135">
        <v>7</v>
      </c>
      <c r="C20" s="136">
        <f t="shared" si="9"/>
        <v>1003069.7483971063</v>
      </c>
      <c r="D20" s="137">
        <f t="shared" si="1"/>
        <v>2842.030953791801</v>
      </c>
      <c r="E20" s="137">
        <f t="shared" si="0"/>
        <v>7191.7244408798642</v>
      </c>
      <c r="F20" s="137">
        <f t="shared" si="2"/>
        <v>10033.755394671665</v>
      </c>
      <c r="G20" s="137">
        <f t="shared" si="3"/>
        <v>995878.02395622642</v>
      </c>
      <c r="K20" s="139"/>
      <c r="L20" s="184">
        <f t="shared" si="10"/>
        <v>45413</v>
      </c>
      <c r="M20" s="142">
        <v>7</v>
      </c>
      <c r="N20" s="150">
        <f t="shared" si="11"/>
        <v>144890.95153979652</v>
      </c>
      <c r="O20" s="185">
        <f t="shared" si="4"/>
        <v>410.52</v>
      </c>
      <c r="P20" s="185">
        <f t="shared" si="5"/>
        <v>1213.3935076471164</v>
      </c>
      <c r="Q20" s="185">
        <f t="shared" si="7"/>
        <v>1623.92</v>
      </c>
      <c r="R20" s="185">
        <f t="shared" si="6"/>
        <v>143677.55803214939</v>
      </c>
    </row>
    <row r="21" spans="1:18" x14ac:dyDescent="0.25">
      <c r="A21" s="134">
        <f>EDATE(A20,1)</f>
        <v>45444</v>
      </c>
      <c r="B21" s="135">
        <v>8</v>
      </c>
      <c r="C21" s="136">
        <f t="shared" si="9"/>
        <v>995878.02395622642</v>
      </c>
      <c r="D21" s="137">
        <f t="shared" si="1"/>
        <v>2821.6544012093082</v>
      </c>
      <c r="E21" s="137">
        <f t="shared" si="0"/>
        <v>7212.1009934623571</v>
      </c>
      <c r="F21" s="137">
        <f t="shared" si="2"/>
        <v>10033.755394671665</v>
      </c>
      <c r="G21" s="137">
        <f t="shared" si="3"/>
        <v>988665.92296276405</v>
      </c>
      <c r="K21" s="139"/>
      <c r="L21" s="184">
        <f>EDATE(L20,1)</f>
        <v>45444</v>
      </c>
      <c r="M21" s="142">
        <v>8</v>
      </c>
      <c r="N21" s="150">
        <f t="shared" si="11"/>
        <v>143677.55803214939</v>
      </c>
      <c r="O21" s="185">
        <f t="shared" si="4"/>
        <v>407.09</v>
      </c>
      <c r="P21" s="185">
        <f t="shared" si="5"/>
        <v>1216.8314559187834</v>
      </c>
      <c r="Q21" s="185">
        <f t="shared" si="7"/>
        <v>1623.92</v>
      </c>
      <c r="R21" s="185">
        <f t="shared" si="6"/>
        <v>142460.72657623061</v>
      </c>
    </row>
    <row r="22" spans="1:18" x14ac:dyDescent="0.25">
      <c r="A22" s="134">
        <f t="shared" si="8"/>
        <v>45474</v>
      </c>
      <c r="B22" s="135">
        <v>9</v>
      </c>
      <c r="C22" s="136">
        <f t="shared" si="9"/>
        <v>988665.92296276405</v>
      </c>
      <c r="D22" s="137">
        <f t="shared" si="1"/>
        <v>2801.220115061165</v>
      </c>
      <c r="E22" s="137">
        <f t="shared" si="0"/>
        <v>7232.5352796104999</v>
      </c>
      <c r="F22" s="137">
        <f t="shared" si="2"/>
        <v>10033.755394671665</v>
      </c>
      <c r="G22" s="137">
        <f t="shared" si="3"/>
        <v>981433.3876831535</v>
      </c>
      <c r="K22" s="139"/>
      <c r="L22" s="184">
        <f t="shared" si="10"/>
        <v>45474</v>
      </c>
      <c r="M22" s="142">
        <v>9</v>
      </c>
      <c r="N22" s="150">
        <f t="shared" si="11"/>
        <v>142460.72657623061</v>
      </c>
      <c r="O22" s="185">
        <f t="shared" si="4"/>
        <v>403.64</v>
      </c>
      <c r="P22" s="185">
        <f t="shared" si="5"/>
        <v>1220.2791450438865</v>
      </c>
      <c r="Q22" s="185">
        <f t="shared" si="7"/>
        <v>1623.92</v>
      </c>
      <c r="R22" s="185">
        <f t="shared" si="6"/>
        <v>141240.44743118671</v>
      </c>
    </row>
    <row r="23" spans="1:18" x14ac:dyDescent="0.25">
      <c r="A23" s="134">
        <f t="shared" si="8"/>
        <v>45505</v>
      </c>
      <c r="B23" s="135">
        <v>10</v>
      </c>
      <c r="C23" s="136">
        <f t="shared" si="9"/>
        <v>981433.3876831535</v>
      </c>
      <c r="D23" s="137">
        <f t="shared" si="1"/>
        <v>2780.7279317689354</v>
      </c>
      <c r="E23" s="137">
        <f t="shared" si="0"/>
        <v>7253.0274629027299</v>
      </c>
      <c r="F23" s="137">
        <f t="shared" si="2"/>
        <v>10033.755394671665</v>
      </c>
      <c r="G23" s="137">
        <f t="shared" si="3"/>
        <v>974180.36022025079</v>
      </c>
      <c r="K23" s="139"/>
      <c r="L23" s="184">
        <f t="shared" si="10"/>
        <v>45505</v>
      </c>
      <c r="M23" s="142">
        <v>10</v>
      </c>
      <c r="N23" s="150">
        <f t="shared" si="11"/>
        <v>141240.44743118671</v>
      </c>
      <c r="O23" s="185">
        <f t="shared" si="4"/>
        <v>400.18</v>
      </c>
      <c r="P23" s="185">
        <f t="shared" si="5"/>
        <v>1223.7366026215107</v>
      </c>
      <c r="Q23" s="185">
        <f t="shared" si="7"/>
        <v>1623.92</v>
      </c>
      <c r="R23" s="185">
        <f t="shared" si="6"/>
        <v>140016.71082856521</v>
      </c>
    </row>
    <row r="24" spans="1:18" x14ac:dyDescent="0.25">
      <c r="A24" s="134">
        <f t="shared" si="8"/>
        <v>45536</v>
      </c>
      <c r="B24" s="135">
        <v>11</v>
      </c>
      <c r="C24" s="136">
        <f t="shared" si="9"/>
        <v>974180.36022025079</v>
      </c>
      <c r="D24" s="137">
        <f t="shared" si="1"/>
        <v>2760.1776872907103</v>
      </c>
      <c r="E24" s="137">
        <f t="shared" si="0"/>
        <v>7273.5777073809541</v>
      </c>
      <c r="F24" s="137">
        <f t="shared" si="2"/>
        <v>10033.755394671665</v>
      </c>
      <c r="G24" s="137">
        <f t="shared" si="3"/>
        <v>966906.7825128698</v>
      </c>
      <c r="L24" s="184">
        <f t="shared" si="10"/>
        <v>45536</v>
      </c>
      <c r="M24" s="142">
        <v>11</v>
      </c>
      <c r="N24" s="150">
        <f t="shared" si="11"/>
        <v>140016.71082856521</v>
      </c>
      <c r="O24" s="185">
        <f t="shared" si="4"/>
        <v>396.71</v>
      </c>
      <c r="P24" s="185">
        <f t="shared" si="5"/>
        <v>1227.2038563289384</v>
      </c>
      <c r="Q24" s="185">
        <f t="shared" si="7"/>
        <v>1623.92</v>
      </c>
      <c r="R24" s="185">
        <f t="shared" si="6"/>
        <v>138789.50697223627</v>
      </c>
    </row>
    <row r="25" spans="1:18" x14ac:dyDescent="0.25">
      <c r="A25" s="134">
        <f t="shared" si="8"/>
        <v>45566</v>
      </c>
      <c r="B25" s="135">
        <v>12</v>
      </c>
      <c r="C25" s="136">
        <f t="shared" si="9"/>
        <v>966906.7825128698</v>
      </c>
      <c r="D25" s="137">
        <f t="shared" si="1"/>
        <v>2739.5692171197984</v>
      </c>
      <c r="E25" s="137">
        <f t="shared" si="0"/>
        <v>7294.1861775518664</v>
      </c>
      <c r="F25" s="137">
        <f t="shared" si="2"/>
        <v>10033.755394671665</v>
      </c>
      <c r="G25" s="137">
        <f t="shared" si="3"/>
        <v>959612.59633531794</v>
      </c>
      <c r="L25" s="184">
        <f t="shared" si="10"/>
        <v>45566</v>
      </c>
      <c r="M25" s="142">
        <v>12</v>
      </c>
      <c r="N25" s="150">
        <f t="shared" si="11"/>
        <v>138789.50697223627</v>
      </c>
      <c r="O25" s="185">
        <f t="shared" si="4"/>
        <v>393.24</v>
      </c>
      <c r="P25" s="185">
        <f t="shared" si="5"/>
        <v>1230.6809339218703</v>
      </c>
      <c r="Q25" s="185">
        <f t="shared" si="7"/>
        <v>1623.92</v>
      </c>
      <c r="R25" s="185">
        <f t="shared" si="6"/>
        <v>137558.82603831441</v>
      </c>
    </row>
    <row r="26" spans="1:18" x14ac:dyDescent="0.25">
      <c r="A26" s="134">
        <f t="shared" si="8"/>
        <v>45597</v>
      </c>
      <c r="B26" s="135">
        <v>13</v>
      </c>
      <c r="C26" s="136">
        <f t="shared" si="9"/>
        <v>959612.59633531794</v>
      </c>
      <c r="D26" s="137">
        <f t="shared" si="1"/>
        <v>2718.9023562834009</v>
      </c>
      <c r="E26" s="137">
        <f t="shared" si="0"/>
        <v>7314.8530383882644</v>
      </c>
      <c r="F26" s="137">
        <f t="shared" si="2"/>
        <v>10033.755394671665</v>
      </c>
      <c r="G26" s="137">
        <f t="shared" si="3"/>
        <v>952297.74329692964</v>
      </c>
      <c r="L26" s="184">
        <f t="shared" si="10"/>
        <v>45597</v>
      </c>
      <c r="M26" s="142">
        <v>13</v>
      </c>
      <c r="N26" s="150">
        <f t="shared" si="11"/>
        <v>137558.82603831441</v>
      </c>
      <c r="O26" s="185">
        <f t="shared" si="4"/>
        <v>389.75</v>
      </c>
      <c r="P26" s="185">
        <f t="shared" si="5"/>
        <v>1234.1678632346493</v>
      </c>
      <c r="Q26" s="185">
        <f t="shared" si="7"/>
        <v>1623.92</v>
      </c>
      <c r="R26" s="185">
        <f t="shared" si="6"/>
        <v>136324.65817507976</v>
      </c>
    </row>
    <row r="27" spans="1:18" x14ac:dyDescent="0.25">
      <c r="A27" s="134">
        <f t="shared" si="8"/>
        <v>45627</v>
      </c>
      <c r="B27" s="135">
        <v>14</v>
      </c>
      <c r="C27" s="136">
        <f t="shared" si="9"/>
        <v>952297.74329692964</v>
      </c>
      <c r="D27" s="137">
        <f t="shared" si="1"/>
        <v>2698.176939341301</v>
      </c>
      <c r="E27" s="137">
        <f t="shared" si="0"/>
        <v>7335.5784553303647</v>
      </c>
      <c r="F27" s="137">
        <f t="shared" si="2"/>
        <v>10033.755394671665</v>
      </c>
      <c r="G27" s="137">
        <f t="shared" si="3"/>
        <v>944962.1648415993</v>
      </c>
      <c r="L27" s="184">
        <f t="shared" si="10"/>
        <v>45627</v>
      </c>
      <c r="M27" s="142">
        <v>14</v>
      </c>
      <c r="N27" s="150">
        <f t="shared" si="11"/>
        <v>136324.65817507976</v>
      </c>
      <c r="O27" s="185">
        <f t="shared" si="4"/>
        <v>386.25</v>
      </c>
      <c r="P27" s="185">
        <f t="shared" si="5"/>
        <v>1237.6646721804805</v>
      </c>
      <c r="Q27" s="185">
        <f t="shared" si="7"/>
        <v>1623.92</v>
      </c>
      <c r="R27" s="185">
        <f t="shared" si="6"/>
        <v>135086.99350289928</v>
      </c>
    </row>
    <row r="28" spans="1:18" x14ac:dyDescent="0.25">
      <c r="A28" s="134">
        <f t="shared" si="8"/>
        <v>45658</v>
      </c>
      <c r="B28" s="135">
        <v>15</v>
      </c>
      <c r="C28" s="136">
        <f t="shared" si="9"/>
        <v>944962.1648415993</v>
      </c>
      <c r="D28" s="137">
        <f t="shared" si="1"/>
        <v>2677.3928003845317</v>
      </c>
      <c r="E28" s="137">
        <f t="shared" si="0"/>
        <v>7356.3625942871331</v>
      </c>
      <c r="F28" s="137">
        <f t="shared" si="2"/>
        <v>10033.755394671665</v>
      </c>
      <c r="G28" s="137">
        <f t="shared" si="3"/>
        <v>937605.80224731215</v>
      </c>
      <c r="L28" s="184">
        <f t="shared" si="10"/>
        <v>45658</v>
      </c>
      <c r="M28" s="142">
        <v>15</v>
      </c>
      <c r="N28" s="150">
        <f t="shared" si="11"/>
        <v>135086.99350289928</v>
      </c>
      <c r="O28" s="185">
        <f t="shared" si="4"/>
        <v>382.75</v>
      </c>
      <c r="P28" s="185">
        <f t="shared" si="5"/>
        <v>1241.1713887516587</v>
      </c>
      <c r="Q28" s="185">
        <f t="shared" si="7"/>
        <v>1623.92</v>
      </c>
      <c r="R28" s="185">
        <f t="shared" si="6"/>
        <v>133845.82211414762</v>
      </c>
    </row>
    <row r="29" spans="1:18" x14ac:dyDescent="0.25">
      <c r="A29" s="134">
        <f t="shared" si="8"/>
        <v>45689</v>
      </c>
      <c r="B29" s="135">
        <v>16</v>
      </c>
      <c r="C29" s="136">
        <f t="shared" si="9"/>
        <v>937605.80224731215</v>
      </c>
      <c r="D29" s="137">
        <f t="shared" si="1"/>
        <v>2656.5497730340517</v>
      </c>
      <c r="E29" s="137">
        <f t="shared" si="0"/>
        <v>7377.2056216376141</v>
      </c>
      <c r="F29" s="137">
        <f t="shared" si="2"/>
        <v>10033.755394671665</v>
      </c>
      <c r="G29" s="137">
        <f t="shared" si="3"/>
        <v>930228.59662567452</v>
      </c>
      <c r="L29" s="184">
        <f t="shared" si="10"/>
        <v>45689</v>
      </c>
      <c r="M29" s="142">
        <v>16</v>
      </c>
      <c r="N29" s="150">
        <f t="shared" si="11"/>
        <v>133845.82211414762</v>
      </c>
      <c r="O29" s="185">
        <f t="shared" si="4"/>
        <v>379.23</v>
      </c>
      <c r="P29" s="185">
        <f t="shared" si="5"/>
        <v>1244.6880410197884</v>
      </c>
      <c r="Q29" s="185">
        <f t="shared" si="7"/>
        <v>1623.92</v>
      </c>
      <c r="R29" s="185">
        <f t="shared" si="6"/>
        <v>132601.13407312785</v>
      </c>
    </row>
    <row r="30" spans="1:18" x14ac:dyDescent="0.25">
      <c r="A30" s="134">
        <f t="shared" si="8"/>
        <v>45717</v>
      </c>
      <c r="B30" s="135">
        <v>17</v>
      </c>
      <c r="C30" s="136">
        <f t="shared" si="9"/>
        <v>930228.59662567452</v>
      </c>
      <c r="D30" s="137">
        <f t="shared" si="1"/>
        <v>2635.6476904394112</v>
      </c>
      <c r="E30" s="137">
        <f t="shared" si="0"/>
        <v>7398.107704232254</v>
      </c>
      <c r="F30" s="137">
        <f t="shared" si="2"/>
        <v>10033.755394671665</v>
      </c>
      <c r="G30" s="137">
        <f t="shared" si="3"/>
        <v>922830.4889214423</v>
      </c>
      <c r="L30" s="184">
        <f t="shared" si="10"/>
        <v>45717</v>
      </c>
      <c r="M30" s="142">
        <v>17</v>
      </c>
      <c r="N30" s="150">
        <f t="shared" si="11"/>
        <v>132601.13407312785</v>
      </c>
      <c r="O30" s="185">
        <f t="shared" si="4"/>
        <v>375.7</v>
      </c>
      <c r="P30" s="185">
        <f t="shared" si="5"/>
        <v>1248.2146571360113</v>
      </c>
      <c r="Q30" s="185">
        <f t="shared" si="7"/>
        <v>1623.92</v>
      </c>
      <c r="R30" s="185">
        <f t="shared" si="6"/>
        <v>131352.91941599184</v>
      </c>
    </row>
    <row r="31" spans="1:18" x14ac:dyDescent="0.25">
      <c r="A31" s="134">
        <f t="shared" si="8"/>
        <v>45748</v>
      </c>
      <c r="B31" s="135">
        <v>18</v>
      </c>
      <c r="C31" s="136">
        <f t="shared" si="9"/>
        <v>922830.4889214423</v>
      </c>
      <c r="D31" s="137">
        <f t="shared" si="1"/>
        <v>2614.68638527742</v>
      </c>
      <c r="E31" s="137">
        <f t="shared" si="0"/>
        <v>7419.0690093942449</v>
      </c>
      <c r="F31" s="137">
        <f t="shared" si="2"/>
        <v>10033.755394671665</v>
      </c>
      <c r="G31" s="137">
        <f t="shared" si="3"/>
        <v>915411.41991204803</v>
      </c>
      <c r="L31" s="184">
        <f t="shared" si="10"/>
        <v>45748</v>
      </c>
      <c r="M31" s="142">
        <v>18</v>
      </c>
      <c r="N31" s="150">
        <f t="shared" si="11"/>
        <v>131352.91941599184</v>
      </c>
      <c r="O31" s="185">
        <f t="shared" si="4"/>
        <v>372.17</v>
      </c>
      <c r="P31" s="185">
        <f t="shared" si="5"/>
        <v>1251.7512653312299</v>
      </c>
      <c r="Q31" s="185">
        <f t="shared" si="7"/>
        <v>1623.92</v>
      </c>
      <c r="R31" s="185">
        <f t="shared" si="6"/>
        <v>130101.16815066061</v>
      </c>
    </row>
    <row r="32" spans="1:18" x14ac:dyDescent="0.25">
      <c r="A32" s="134">
        <f t="shared" si="8"/>
        <v>45778</v>
      </c>
      <c r="B32" s="135">
        <v>19</v>
      </c>
      <c r="C32" s="136">
        <f t="shared" si="9"/>
        <v>915411.41991204803</v>
      </c>
      <c r="D32" s="137">
        <f t="shared" si="1"/>
        <v>2593.6656897508033</v>
      </c>
      <c r="E32" s="137">
        <f t="shared" si="0"/>
        <v>7440.0897049208625</v>
      </c>
      <c r="F32" s="137">
        <f t="shared" si="2"/>
        <v>10033.755394671665</v>
      </c>
      <c r="G32" s="137">
        <f t="shared" si="3"/>
        <v>907971.33020712715</v>
      </c>
      <c r="L32" s="184">
        <f t="shared" si="10"/>
        <v>45778</v>
      </c>
      <c r="M32" s="142">
        <v>19</v>
      </c>
      <c r="N32" s="150">
        <f t="shared" si="11"/>
        <v>130101.16815066061</v>
      </c>
      <c r="O32" s="185">
        <f t="shared" si="4"/>
        <v>368.62</v>
      </c>
      <c r="P32" s="185">
        <f t="shared" si="5"/>
        <v>1255.2978939163349</v>
      </c>
      <c r="Q32" s="185">
        <f t="shared" si="7"/>
        <v>1623.92</v>
      </c>
      <c r="R32" s="185">
        <f t="shared" si="6"/>
        <v>128845.87025674428</v>
      </c>
    </row>
    <row r="33" spans="1:18" x14ac:dyDescent="0.25">
      <c r="A33" s="134">
        <f t="shared" si="8"/>
        <v>45809</v>
      </c>
      <c r="B33" s="135">
        <v>20</v>
      </c>
      <c r="C33" s="136">
        <f t="shared" si="9"/>
        <v>907971.33020712715</v>
      </c>
      <c r="D33" s="137">
        <f t="shared" si="1"/>
        <v>2572.585435586861</v>
      </c>
      <c r="E33" s="137">
        <f t="shared" si="0"/>
        <v>7461.1699590848038</v>
      </c>
      <c r="F33" s="137">
        <f t="shared" si="2"/>
        <v>10033.755394671665</v>
      </c>
      <c r="G33" s="137">
        <f t="shared" si="3"/>
        <v>900510.16024804232</v>
      </c>
      <c r="L33" s="184">
        <f t="shared" si="10"/>
        <v>45809</v>
      </c>
      <c r="M33" s="142">
        <v>20</v>
      </c>
      <c r="N33" s="150">
        <f t="shared" si="11"/>
        <v>128845.87025674428</v>
      </c>
      <c r="O33" s="185">
        <f t="shared" si="4"/>
        <v>365.06</v>
      </c>
      <c r="P33" s="185">
        <f t="shared" si="5"/>
        <v>1258.8545712824312</v>
      </c>
      <c r="Q33" s="185">
        <f t="shared" si="7"/>
        <v>1623.92</v>
      </c>
      <c r="R33" s="185">
        <f t="shared" si="6"/>
        <v>127587.01568546185</v>
      </c>
    </row>
    <row r="34" spans="1:18" x14ac:dyDescent="0.25">
      <c r="A34" s="134">
        <f t="shared" si="8"/>
        <v>45839</v>
      </c>
      <c r="B34" s="135">
        <v>21</v>
      </c>
      <c r="C34" s="136">
        <f t="shared" si="9"/>
        <v>900510.16024804232</v>
      </c>
      <c r="D34" s="137">
        <f t="shared" si="1"/>
        <v>2551.4454540361203</v>
      </c>
      <c r="E34" s="137">
        <f t="shared" si="0"/>
        <v>7482.309940635545</v>
      </c>
      <c r="F34" s="137">
        <f t="shared" si="2"/>
        <v>10033.755394671665</v>
      </c>
      <c r="G34" s="137">
        <f t="shared" si="3"/>
        <v>893027.85030740674</v>
      </c>
      <c r="L34" s="184">
        <f t="shared" si="10"/>
        <v>45839</v>
      </c>
      <c r="M34" s="142">
        <v>21</v>
      </c>
      <c r="N34" s="150">
        <f t="shared" si="11"/>
        <v>127587.01568546185</v>
      </c>
      <c r="O34" s="185">
        <f t="shared" si="4"/>
        <v>361.5</v>
      </c>
      <c r="P34" s="185">
        <f t="shared" si="5"/>
        <v>1262.4213259010646</v>
      </c>
      <c r="Q34" s="185">
        <f t="shared" si="7"/>
        <v>1623.92</v>
      </c>
      <c r="R34" s="185">
        <f t="shared" si="6"/>
        <v>126324.5943595608</v>
      </c>
    </row>
    <row r="35" spans="1:18" x14ac:dyDescent="0.25">
      <c r="A35" s="134">
        <f t="shared" si="8"/>
        <v>45870</v>
      </c>
      <c r="B35" s="135">
        <v>22</v>
      </c>
      <c r="C35" s="136">
        <f t="shared" si="9"/>
        <v>893027.85030740674</v>
      </c>
      <c r="D35" s="137">
        <f t="shared" si="1"/>
        <v>2530.2455758709862</v>
      </c>
      <c r="E35" s="137">
        <f t="shared" si="0"/>
        <v>7503.5098188006796</v>
      </c>
      <c r="F35" s="137">
        <f t="shared" si="2"/>
        <v>10033.755394671665</v>
      </c>
      <c r="G35" s="137">
        <f t="shared" si="3"/>
        <v>885524.34048860602</v>
      </c>
      <c r="L35" s="184">
        <f t="shared" si="10"/>
        <v>45870</v>
      </c>
      <c r="M35" s="142">
        <v>22</v>
      </c>
      <c r="N35" s="150">
        <f t="shared" si="11"/>
        <v>126324.5943595608</v>
      </c>
      <c r="O35" s="185">
        <f t="shared" si="4"/>
        <v>357.92</v>
      </c>
      <c r="P35" s="185">
        <f t="shared" si="5"/>
        <v>1265.9981863244511</v>
      </c>
      <c r="Q35" s="185">
        <f t="shared" si="7"/>
        <v>1623.92</v>
      </c>
      <c r="R35" s="185">
        <f t="shared" si="6"/>
        <v>125058.59617323635</v>
      </c>
    </row>
    <row r="36" spans="1:18" x14ac:dyDescent="0.25">
      <c r="A36" s="134">
        <f t="shared" si="8"/>
        <v>45901</v>
      </c>
      <c r="B36" s="135">
        <v>23</v>
      </c>
      <c r="C36" s="136">
        <f t="shared" si="9"/>
        <v>885524.34048860602</v>
      </c>
      <c r="D36" s="137">
        <f t="shared" si="1"/>
        <v>2508.9856313843848</v>
      </c>
      <c r="E36" s="137">
        <f t="shared" si="0"/>
        <v>7524.7697632872805</v>
      </c>
      <c r="F36" s="137">
        <f t="shared" si="2"/>
        <v>10033.755394671665</v>
      </c>
      <c r="G36" s="137">
        <f t="shared" si="3"/>
        <v>877999.57072531874</v>
      </c>
      <c r="L36" s="184">
        <f t="shared" si="10"/>
        <v>45901</v>
      </c>
      <c r="M36" s="142">
        <v>23</v>
      </c>
      <c r="N36" s="150">
        <f t="shared" si="11"/>
        <v>125058.59617323635</v>
      </c>
      <c r="O36" s="185">
        <f t="shared" si="4"/>
        <v>354.33</v>
      </c>
      <c r="P36" s="185">
        <f t="shared" si="5"/>
        <v>1269.5851811857035</v>
      </c>
      <c r="Q36" s="185">
        <f t="shared" si="7"/>
        <v>1623.92</v>
      </c>
      <c r="R36" s="185">
        <f t="shared" si="6"/>
        <v>123789.01099205065</v>
      </c>
    </row>
    <row r="37" spans="1:18" x14ac:dyDescent="0.25">
      <c r="A37" s="134">
        <f t="shared" si="8"/>
        <v>45931</v>
      </c>
      <c r="B37" s="135">
        <v>24</v>
      </c>
      <c r="C37" s="136">
        <f t="shared" si="9"/>
        <v>877999.57072531874</v>
      </c>
      <c r="D37" s="137">
        <f t="shared" si="1"/>
        <v>2487.6654503884038</v>
      </c>
      <c r="E37" s="137">
        <f t="shared" si="0"/>
        <v>7546.0899442832615</v>
      </c>
      <c r="F37" s="137">
        <f t="shared" si="2"/>
        <v>10033.755394671665</v>
      </c>
      <c r="G37" s="137">
        <f t="shared" si="3"/>
        <v>870453.4807810355</v>
      </c>
      <c r="L37" s="184">
        <f t="shared" si="10"/>
        <v>45931</v>
      </c>
      <c r="M37" s="142">
        <v>24</v>
      </c>
      <c r="N37" s="150">
        <f t="shared" si="11"/>
        <v>123789.01099205065</v>
      </c>
      <c r="O37" s="185">
        <f t="shared" si="4"/>
        <v>350.74</v>
      </c>
      <c r="P37" s="185">
        <f t="shared" si="5"/>
        <v>1273.1823391990631</v>
      </c>
      <c r="Q37" s="185">
        <f t="shared" si="7"/>
        <v>1623.92</v>
      </c>
      <c r="R37" s="185">
        <f t="shared" si="6"/>
        <v>122515.82865285159</v>
      </c>
    </row>
    <row r="38" spans="1:18" x14ac:dyDescent="0.25">
      <c r="A38" s="134">
        <f t="shared" si="8"/>
        <v>45962</v>
      </c>
      <c r="B38" s="135">
        <v>25</v>
      </c>
      <c r="C38" s="136">
        <f t="shared" si="9"/>
        <v>870453.4807810355</v>
      </c>
      <c r="D38" s="137">
        <f t="shared" si="1"/>
        <v>2466.284862212935</v>
      </c>
      <c r="E38" s="137">
        <f t="shared" si="0"/>
        <v>7567.4705324587321</v>
      </c>
      <c r="F38" s="137">
        <f t="shared" si="2"/>
        <v>10033.755394671667</v>
      </c>
      <c r="G38" s="137">
        <f t="shared" si="3"/>
        <v>862886.01024857676</v>
      </c>
      <c r="L38" s="184">
        <f t="shared" si="10"/>
        <v>45962</v>
      </c>
      <c r="M38" s="142">
        <v>25</v>
      </c>
      <c r="N38" s="150">
        <f t="shared" si="11"/>
        <v>122515.82865285159</v>
      </c>
      <c r="O38" s="185">
        <f t="shared" si="4"/>
        <v>347.13</v>
      </c>
      <c r="P38" s="185">
        <f t="shared" si="5"/>
        <v>1276.7896891601274</v>
      </c>
      <c r="Q38" s="185">
        <f t="shared" si="7"/>
        <v>1623.92</v>
      </c>
      <c r="R38" s="185">
        <f t="shared" si="6"/>
        <v>121239.03896369146</v>
      </c>
    </row>
    <row r="39" spans="1:18" x14ac:dyDescent="0.25">
      <c r="A39" s="134">
        <f t="shared" si="8"/>
        <v>45992</v>
      </c>
      <c r="B39" s="135">
        <v>26</v>
      </c>
      <c r="C39" s="136">
        <f t="shared" si="9"/>
        <v>862886.01024857676</v>
      </c>
      <c r="D39" s="137">
        <f t="shared" si="1"/>
        <v>2444.8436957043018</v>
      </c>
      <c r="E39" s="137">
        <f t="shared" si="0"/>
        <v>7588.9116989673648</v>
      </c>
      <c r="F39" s="137">
        <f t="shared" si="2"/>
        <v>10033.755394671667</v>
      </c>
      <c r="G39" s="137">
        <f t="shared" si="3"/>
        <v>855297.09854960942</v>
      </c>
      <c r="L39" s="184">
        <f t="shared" si="10"/>
        <v>45992</v>
      </c>
      <c r="M39" s="142">
        <v>26</v>
      </c>
      <c r="N39" s="150">
        <f t="shared" si="11"/>
        <v>121239.03896369146</v>
      </c>
      <c r="O39" s="185">
        <f t="shared" si="4"/>
        <v>343.51</v>
      </c>
      <c r="P39" s="185">
        <f t="shared" si="5"/>
        <v>1280.4072599460808</v>
      </c>
      <c r="Q39" s="185">
        <f t="shared" si="7"/>
        <v>1623.92</v>
      </c>
      <c r="R39" s="185">
        <f t="shared" si="6"/>
        <v>119958.63170374538</v>
      </c>
    </row>
    <row r="40" spans="1:18" x14ac:dyDescent="0.25">
      <c r="A40" s="134">
        <f t="shared" si="8"/>
        <v>46023</v>
      </c>
      <c r="B40" s="135">
        <v>27</v>
      </c>
      <c r="C40" s="136">
        <f t="shared" si="9"/>
        <v>855297.09854960942</v>
      </c>
      <c r="D40" s="137">
        <f t="shared" si="1"/>
        <v>2423.3417792238938</v>
      </c>
      <c r="E40" s="137">
        <f t="shared" si="0"/>
        <v>7610.413615447771</v>
      </c>
      <c r="F40" s="137">
        <f t="shared" si="2"/>
        <v>10033.755394671665</v>
      </c>
      <c r="G40" s="137">
        <f t="shared" si="3"/>
        <v>847686.6849341616</v>
      </c>
      <c r="L40" s="184">
        <f t="shared" si="10"/>
        <v>46023</v>
      </c>
      <c r="M40" s="142">
        <v>27</v>
      </c>
      <c r="N40" s="150">
        <f t="shared" si="11"/>
        <v>119958.63170374538</v>
      </c>
      <c r="O40" s="185">
        <f t="shared" si="4"/>
        <v>339.88</v>
      </c>
      <c r="P40" s="185">
        <f t="shared" si="5"/>
        <v>1284.0350805159283</v>
      </c>
      <c r="Q40" s="185">
        <f t="shared" si="7"/>
        <v>1623.92</v>
      </c>
      <c r="R40" s="185">
        <f t="shared" si="6"/>
        <v>118674.59662322946</v>
      </c>
    </row>
    <row r="41" spans="1:18" x14ac:dyDescent="0.25">
      <c r="A41" s="134">
        <f t="shared" si="8"/>
        <v>46054</v>
      </c>
      <c r="B41" s="135">
        <v>28</v>
      </c>
      <c r="C41" s="136">
        <f t="shared" si="9"/>
        <v>847686.6849341616</v>
      </c>
      <c r="D41" s="137">
        <f t="shared" si="1"/>
        <v>2401.7789406467919</v>
      </c>
      <c r="E41" s="137">
        <f t="shared" si="0"/>
        <v>7631.9764540248734</v>
      </c>
      <c r="F41" s="137">
        <f t="shared" si="2"/>
        <v>10033.755394671665</v>
      </c>
      <c r="G41" s="137">
        <f t="shared" si="3"/>
        <v>840054.7084801367</v>
      </c>
      <c r="L41" s="184">
        <f t="shared" si="10"/>
        <v>46054</v>
      </c>
      <c r="M41" s="142">
        <v>28</v>
      </c>
      <c r="N41" s="150">
        <f t="shared" si="11"/>
        <v>118674.59662322946</v>
      </c>
      <c r="O41" s="185">
        <f t="shared" si="4"/>
        <v>336.24</v>
      </c>
      <c r="P41" s="185">
        <f t="shared" si="5"/>
        <v>1287.6731799107233</v>
      </c>
      <c r="Q41" s="185">
        <f t="shared" si="7"/>
        <v>1623.92</v>
      </c>
      <c r="R41" s="185">
        <f t="shared" si="6"/>
        <v>117386.92344331874</v>
      </c>
    </row>
    <row r="42" spans="1:18" x14ac:dyDescent="0.25">
      <c r="A42" s="134">
        <f t="shared" si="8"/>
        <v>46082</v>
      </c>
      <c r="B42" s="135">
        <v>29</v>
      </c>
      <c r="C42" s="136">
        <f t="shared" si="9"/>
        <v>840054.7084801367</v>
      </c>
      <c r="D42" s="137">
        <f t="shared" si="1"/>
        <v>2380.1550073603885</v>
      </c>
      <c r="E42" s="137">
        <f t="shared" si="0"/>
        <v>7653.6003873112777</v>
      </c>
      <c r="F42" s="137">
        <f t="shared" si="2"/>
        <v>10033.755394671665</v>
      </c>
      <c r="G42" s="137">
        <f t="shared" si="3"/>
        <v>832401.10809282539</v>
      </c>
      <c r="L42" s="184">
        <f t="shared" si="10"/>
        <v>46082</v>
      </c>
      <c r="M42" s="142">
        <v>29</v>
      </c>
      <c r="N42" s="150">
        <f t="shared" si="11"/>
        <v>117386.92344331874</v>
      </c>
      <c r="O42" s="185">
        <f t="shared" si="4"/>
        <v>332.6</v>
      </c>
      <c r="P42" s="185">
        <f t="shared" si="5"/>
        <v>1291.3215872538037</v>
      </c>
      <c r="Q42" s="185">
        <f t="shared" si="7"/>
        <v>1623.92</v>
      </c>
      <c r="R42" s="185">
        <f t="shared" si="6"/>
        <v>116095.60185606494</v>
      </c>
    </row>
    <row r="43" spans="1:18" x14ac:dyDescent="0.25">
      <c r="A43" s="134">
        <f t="shared" si="8"/>
        <v>46113</v>
      </c>
      <c r="B43" s="135">
        <v>30</v>
      </c>
      <c r="C43" s="136">
        <f t="shared" si="9"/>
        <v>832401.10809282539</v>
      </c>
      <c r="D43" s="137">
        <f t="shared" si="1"/>
        <v>2358.4698062630059</v>
      </c>
      <c r="E43" s="137">
        <f t="shared" si="0"/>
        <v>7675.2855884086594</v>
      </c>
      <c r="F43" s="137">
        <f t="shared" si="2"/>
        <v>10033.755394671665</v>
      </c>
      <c r="G43" s="137">
        <f t="shared" si="3"/>
        <v>824725.82250441669</v>
      </c>
      <c r="L43" s="184">
        <f t="shared" si="10"/>
        <v>46113</v>
      </c>
      <c r="M43" s="142">
        <v>30</v>
      </c>
      <c r="N43" s="150">
        <f t="shared" si="11"/>
        <v>116095.60185606494</v>
      </c>
      <c r="O43" s="185">
        <f t="shared" si="4"/>
        <v>328.94</v>
      </c>
      <c r="P43" s="185">
        <f t="shared" si="5"/>
        <v>1294.980331751023</v>
      </c>
      <c r="Q43" s="185">
        <f t="shared" si="7"/>
        <v>1623.92</v>
      </c>
      <c r="R43" s="185">
        <f t="shared" si="6"/>
        <v>114800.62152431392</v>
      </c>
    </row>
    <row r="44" spans="1:18" x14ac:dyDescent="0.25">
      <c r="A44" s="134">
        <f t="shared" si="8"/>
        <v>46143</v>
      </c>
      <c r="B44" s="135">
        <v>31</v>
      </c>
      <c r="C44" s="136">
        <f t="shared" si="9"/>
        <v>824725.82250441669</v>
      </c>
      <c r="D44" s="137">
        <f t="shared" si="1"/>
        <v>2336.723163762515</v>
      </c>
      <c r="E44" s="137">
        <f t="shared" si="0"/>
        <v>7697.0322309091507</v>
      </c>
      <c r="F44" s="137">
        <f t="shared" si="2"/>
        <v>10033.755394671665</v>
      </c>
      <c r="G44" s="137">
        <f t="shared" si="3"/>
        <v>817028.79027350759</v>
      </c>
      <c r="L44" s="184">
        <f t="shared" si="10"/>
        <v>46143</v>
      </c>
      <c r="M44" s="142">
        <v>31</v>
      </c>
      <c r="N44" s="150">
        <f t="shared" si="11"/>
        <v>114800.62152431392</v>
      </c>
      <c r="O44" s="185">
        <f t="shared" si="4"/>
        <v>325.27</v>
      </c>
      <c r="P44" s="185">
        <f t="shared" si="5"/>
        <v>1298.649442690984</v>
      </c>
      <c r="Q44" s="185">
        <f t="shared" si="7"/>
        <v>1623.92</v>
      </c>
      <c r="R44" s="185">
        <f t="shared" si="6"/>
        <v>113501.97208162294</v>
      </c>
    </row>
    <row r="45" spans="1:18" x14ac:dyDescent="0.25">
      <c r="A45" s="134">
        <f t="shared" si="8"/>
        <v>46174</v>
      </c>
      <c r="B45" s="135">
        <v>32</v>
      </c>
      <c r="C45" s="136">
        <f t="shared" si="9"/>
        <v>817028.79027350759</v>
      </c>
      <c r="D45" s="137">
        <f t="shared" si="1"/>
        <v>2314.9149057749391</v>
      </c>
      <c r="E45" s="137">
        <f t="shared" si="0"/>
        <v>7718.8404888967261</v>
      </c>
      <c r="F45" s="137">
        <f t="shared" si="2"/>
        <v>10033.755394671665</v>
      </c>
      <c r="G45" s="137">
        <f t="shared" si="3"/>
        <v>809309.94978461089</v>
      </c>
      <c r="L45" s="184">
        <f t="shared" si="10"/>
        <v>46174</v>
      </c>
      <c r="M45" s="142">
        <v>32</v>
      </c>
      <c r="N45" s="150">
        <f t="shared" si="11"/>
        <v>113501.97208162294</v>
      </c>
      <c r="O45" s="185">
        <f t="shared" si="4"/>
        <v>321.58999999999997</v>
      </c>
      <c r="P45" s="185">
        <f t="shared" si="5"/>
        <v>1302.3289494452749</v>
      </c>
      <c r="Q45" s="185">
        <f t="shared" si="7"/>
        <v>1623.92</v>
      </c>
      <c r="R45" s="185">
        <f t="shared" si="6"/>
        <v>112199.64313217766</v>
      </c>
    </row>
    <row r="46" spans="1:18" x14ac:dyDescent="0.25">
      <c r="A46" s="134">
        <f t="shared" si="8"/>
        <v>46204</v>
      </c>
      <c r="B46" s="135">
        <v>33</v>
      </c>
      <c r="C46" s="136">
        <f t="shared" si="9"/>
        <v>809309.94978461089</v>
      </c>
      <c r="D46" s="137">
        <f t="shared" si="1"/>
        <v>2293.044857723065</v>
      </c>
      <c r="E46" s="137">
        <f t="shared" si="0"/>
        <v>7740.7105369485998</v>
      </c>
      <c r="F46" s="137">
        <f t="shared" si="2"/>
        <v>10033.755394671665</v>
      </c>
      <c r="G46" s="137">
        <f t="shared" si="3"/>
        <v>801569.23924766225</v>
      </c>
      <c r="L46" s="184">
        <f t="shared" si="10"/>
        <v>46204</v>
      </c>
      <c r="M46" s="142">
        <v>33</v>
      </c>
      <c r="N46" s="150">
        <f t="shared" si="11"/>
        <v>112199.64313217766</v>
      </c>
      <c r="O46" s="185">
        <f t="shared" si="4"/>
        <v>317.89999999999998</v>
      </c>
      <c r="P46" s="185">
        <f t="shared" si="5"/>
        <v>1306.0188814687033</v>
      </c>
      <c r="Q46" s="185">
        <f t="shared" si="7"/>
        <v>1623.92</v>
      </c>
      <c r="R46" s="185">
        <f t="shared" si="6"/>
        <v>110893.62425070896</v>
      </c>
    </row>
    <row r="47" spans="1:18" x14ac:dyDescent="0.25">
      <c r="A47" s="134">
        <f t="shared" si="8"/>
        <v>46235</v>
      </c>
      <c r="B47" s="135">
        <v>34</v>
      </c>
      <c r="C47" s="136">
        <f t="shared" si="9"/>
        <v>801569.23924766225</v>
      </c>
      <c r="D47" s="137">
        <f t="shared" si="1"/>
        <v>2271.1128445350437</v>
      </c>
      <c r="E47" s="137">
        <f t="shared" si="0"/>
        <v>7762.642550136622</v>
      </c>
      <c r="F47" s="137">
        <f t="shared" si="2"/>
        <v>10033.755394671665</v>
      </c>
      <c r="G47" s="137">
        <f t="shared" si="3"/>
        <v>793806.59669752559</v>
      </c>
      <c r="L47" s="184">
        <f t="shared" si="10"/>
        <v>46235</v>
      </c>
      <c r="M47" s="142">
        <v>34</v>
      </c>
      <c r="N47" s="150">
        <f t="shared" si="11"/>
        <v>110893.62425070896</v>
      </c>
      <c r="O47" s="185">
        <f t="shared" si="4"/>
        <v>314.2</v>
      </c>
      <c r="P47" s="185">
        <f t="shared" si="5"/>
        <v>1309.7192682995314</v>
      </c>
      <c r="Q47" s="185">
        <f t="shared" si="7"/>
        <v>1623.92</v>
      </c>
      <c r="R47" s="185">
        <f t="shared" si="6"/>
        <v>109583.90498240943</v>
      </c>
    </row>
    <row r="48" spans="1:18" x14ac:dyDescent="0.25">
      <c r="A48" s="134">
        <f t="shared" si="8"/>
        <v>46266</v>
      </c>
      <c r="B48" s="135">
        <v>35</v>
      </c>
      <c r="C48" s="136">
        <f t="shared" si="9"/>
        <v>793806.59669752559</v>
      </c>
      <c r="D48" s="137">
        <f t="shared" si="1"/>
        <v>2249.1186906429903</v>
      </c>
      <c r="E48" s="137">
        <f t="shared" si="0"/>
        <v>7784.636704028675</v>
      </c>
      <c r="F48" s="137">
        <f t="shared" si="2"/>
        <v>10033.755394671665</v>
      </c>
      <c r="G48" s="137">
        <f t="shared" si="3"/>
        <v>786021.95999349689</v>
      </c>
      <c r="L48" s="184">
        <f t="shared" si="10"/>
        <v>46266</v>
      </c>
      <c r="M48" s="142">
        <v>35</v>
      </c>
      <c r="N48" s="150">
        <f t="shared" si="11"/>
        <v>109583.90498240943</v>
      </c>
      <c r="O48" s="185">
        <f t="shared" si="4"/>
        <v>310.49</v>
      </c>
      <c r="P48" s="185">
        <f t="shared" si="5"/>
        <v>1313.4301395597133</v>
      </c>
      <c r="Q48" s="185">
        <f t="shared" si="7"/>
        <v>1623.92</v>
      </c>
      <c r="R48" s="185">
        <f t="shared" si="6"/>
        <v>108270.47484284971</v>
      </c>
    </row>
    <row r="49" spans="1:18" x14ac:dyDescent="0.25">
      <c r="A49" s="134">
        <f t="shared" si="8"/>
        <v>46296</v>
      </c>
      <c r="B49" s="135">
        <v>36</v>
      </c>
      <c r="C49" s="136">
        <f t="shared" si="9"/>
        <v>786021.95999349689</v>
      </c>
      <c r="D49" s="137">
        <f t="shared" si="1"/>
        <v>2227.0622199815757</v>
      </c>
      <c r="E49" s="137">
        <f t="shared" si="0"/>
        <v>7806.6931746900891</v>
      </c>
      <c r="F49" s="137">
        <f t="shared" si="2"/>
        <v>10033.755394671665</v>
      </c>
      <c r="G49" s="137">
        <f t="shared" si="3"/>
        <v>778215.26681880676</v>
      </c>
      <c r="L49" s="184">
        <f t="shared" si="10"/>
        <v>46296</v>
      </c>
      <c r="M49" s="142">
        <v>36</v>
      </c>
      <c r="N49" s="150">
        <f t="shared" si="11"/>
        <v>108270.47484284971</v>
      </c>
      <c r="O49" s="185">
        <f t="shared" si="4"/>
        <v>306.77</v>
      </c>
      <c r="P49" s="185">
        <f t="shared" si="5"/>
        <v>1317.1515249551326</v>
      </c>
      <c r="Q49" s="185">
        <f t="shared" si="7"/>
        <v>1623.92</v>
      </c>
      <c r="R49" s="185">
        <f t="shared" si="6"/>
        <v>106953.32331789458</v>
      </c>
    </row>
    <row r="50" spans="1:18" x14ac:dyDescent="0.25">
      <c r="A50" s="134">
        <f t="shared" si="8"/>
        <v>46327</v>
      </c>
      <c r="B50" s="135">
        <v>37</v>
      </c>
      <c r="C50" s="136">
        <f t="shared" si="9"/>
        <v>778215.26681880676</v>
      </c>
      <c r="D50" s="137">
        <f t="shared" si="1"/>
        <v>2204.9432559866204</v>
      </c>
      <c r="E50" s="137">
        <f t="shared" si="0"/>
        <v>7828.8121386850462</v>
      </c>
      <c r="F50" s="137">
        <f t="shared" si="2"/>
        <v>10033.755394671667</v>
      </c>
      <c r="G50" s="137">
        <f t="shared" si="3"/>
        <v>770386.45468012174</v>
      </c>
      <c r="L50" s="184">
        <f t="shared" si="10"/>
        <v>46327</v>
      </c>
      <c r="M50" s="142">
        <v>37</v>
      </c>
      <c r="N50" s="150">
        <f t="shared" si="11"/>
        <v>106953.32331789458</v>
      </c>
      <c r="O50" s="185">
        <f t="shared" si="4"/>
        <v>303.02999999999997</v>
      </c>
      <c r="P50" s="185">
        <f t="shared" si="5"/>
        <v>1320.8834542758389</v>
      </c>
      <c r="Q50" s="185">
        <f t="shared" si="7"/>
        <v>1623.92</v>
      </c>
      <c r="R50" s="185">
        <f t="shared" si="6"/>
        <v>105632.43986361874</v>
      </c>
    </row>
    <row r="51" spans="1:18" x14ac:dyDescent="0.25">
      <c r="A51" s="134">
        <f t="shared" si="8"/>
        <v>46357</v>
      </c>
      <c r="B51" s="135">
        <v>38</v>
      </c>
      <c r="C51" s="136">
        <f t="shared" si="9"/>
        <v>770386.45468012174</v>
      </c>
      <c r="D51" s="137">
        <f t="shared" si="1"/>
        <v>2182.7616215936796</v>
      </c>
      <c r="E51" s="137">
        <f t="shared" si="0"/>
        <v>7850.9937730779866</v>
      </c>
      <c r="F51" s="137">
        <f t="shared" si="2"/>
        <v>10033.755394671665</v>
      </c>
      <c r="G51" s="137">
        <f t="shared" si="3"/>
        <v>762535.46090704377</v>
      </c>
      <c r="L51" s="184">
        <f t="shared" si="10"/>
        <v>46357</v>
      </c>
      <c r="M51" s="142">
        <v>38</v>
      </c>
      <c r="N51" s="150">
        <f t="shared" si="11"/>
        <v>105632.43986361874</v>
      </c>
      <c r="O51" s="185">
        <f t="shared" si="4"/>
        <v>299.29000000000002</v>
      </c>
      <c r="P51" s="185">
        <f t="shared" si="5"/>
        <v>1324.625957396287</v>
      </c>
      <c r="Q51" s="185">
        <f t="shared" si="7"/>
        <v>1623.92</v>
      </c>
      <c r="R51" s="185">
        <f t="shared" si="6"/>
        <v>104307.81390622245</v>
      </c>
    </row>
    <row r="52" spans="1:18" x14ac:dyDescent="0.25">
      <c r="A52" s="134">
        <f t="shared" si="8"/>
        <v>46388</v>
      </c>
      <c r="B52" s="135">
        <v>39</v>
      </c>
      <c r="C52" s="136">
        <f t="shared" si="9"/>
        <v>762535.46090704377</v>
      </c>
      <c r="D52" s="137">
        <f t="shared" si="1"/>
        <v>2160.5171392366251</v>
      </c>
      <c r="E52" s="137">
        <f t="shared" si="0"/>
        <v>7873.2382554350397</v>
      </c>
      <c r="F52" s="137">
        <f t="shared" si="2"/>
        <v>10033.755394671665</v>
      </c>
      <c r="G52" s="137">
        <f t="shared" si="3"/>
        <v>754662.22265160875</v>
      </c>
      <c r="L52" s="184">
        <f t="shared" si="10"/>
        <v>46388</v>
      </c>
      <c r="M52" s="142">
        <v>39</v>
      </c>
      <c r="N52" s="150">
        <f t="shared" si="11"/>
        <v>104307.81390622245</v>
      </c>
      <c r="O52" s="185">
        <f t="shared" si="4"/>
        <v>295.54000000000002</v>
      </c>
      <c r="P52" s="185">
        <f t="shared" si="5"/>
        <v>1328.3790642755764</v>
      </c>
      <c r="Q52" s="185">
        <f t="shared" si="7"/>
        <v>1623.92</v>
      </c>
      <c r="R52" s="185">
        <f t="shared" si="6"/>
        <v>102979.43484194687</v>
      </c>
    </row>
    <row r="53" spans="1:18" x14ac:dyDescent="0.25">
      <c r="A53" s="134">
        <f t="shared" si="8"/>
        <v>46419</v>
      </c>
      <c r="B53" s="135">
        <v>40</v>
      </c>
      <c r="C53" s="136">
        <f t="shared" si="9"/>
        <v>754662.22265160875</v>
      </c>
      <c r="D53" s="137">
        <f t="shared" si="1"/>
        <v>2138.209630846226</v>
      </c>
      <c r="E53" s="137">
        <f t="shared" si="0"/>
        <v>7895.5457638254393</v>
      </c>
      <c r="F53" s="137">
        <f t="shared" si="2"/>
        <v>10033.755394671665</v>
      </c>
      <c r="G53" s="137">
        <f t="shared" si="3"/>
        <v>746766.67688778334</v>
      </c>
      <c r="L53" s="184">
        <f t="shared" si="10"/>
        <v>46419</v>
      </c>
      <c r="M53" s="142">
        <v>40</v>
      </c>
      <c r="N53" s="150">
        <f t="shared" si="11"/>
        <v>102979.43484194687</v>
      </c>
      <c r="O53" s="185">
        <f t="shared" si="4"/>
        <v>291.77999999999997</v>
      </c>
      <c r="P53" s="185">
        <f t="shared" si="5"/>
        <v>1332.1428049576907</v>
      </c>
      <c r="Q53" s="185">
        <f t="shared" si="7"/>
        <v>1623.92</v>
      </c>
      <c r="R53" s="185">
        <f t="shared" si="6"/>
        <v>101647.29203698918</v>
      </c>
    </row>
    <row r="54" spans="1:18" x14ac:dyDescent="0.25">
      <c r="A54" s="134">
        <f t="shared" si="8"/>
        <v>46447</v>
      </c>
      <c r="B54" s="135">
        <v>41</v>
      </c>
      <c r="C54" s="136">
        <f t="shared" si="9"/>
        <v>746766.67688778334</v>
      </c>
      <c r="D54" s="137">
        <f t="shared" si="1"/>
        <v>2115.8389178487205</v>
      </c>
      <c r="E54" s="137">
        <f t="shared" si="0"/>
        <v>7917.9164768229448</v>
      </c>
      <c r="F54" s="137">
        <f t="shared" si="2"/>
        <v>10033.755394671665</v>
      </c>
      <c r="G54" s="137">
        <f t="shared" si="3"/>
        <v>738848.76041096041</v>
      </c>
      <c r="L54" s="184">
        <f t="shared" si="10"/>
        <v>46447</v>
      </c>
      <c r="M54" s="142">
        <v>41</v>
      </c>
      <c r="N54" s="150">
        <f t="shared" si="11"/>
        <v>101647.29203698918</v>
      </c>
      <c r="O54" s="185">
        <f t="shared" si="4"/>
        <v>288</v>
      </c>
      <c r="P54" s="185">
        <f t="shared" si="5"/>
        <v>1335.9172095717374</v>
      </c>
      <c r="Q54" s="185">
        <f t="shared" si="7"/>
        <v>1623.92</v>
      </c>
      <c r="R54" s="185">
        <f t="shared" si="6"/>
        <v>100311.37482741744</v>
      </c>
    </row>
    <row r="55" spans="1:18" x14ac:dyDescent="0.25">
      <c r="A55" s="134">
        <f t="shared" si="8"/>
        <v>46478</v>
      </c>
      <c r="B55" s="135">
        <v>42</v>
      </c>
      <c r="C55" s="136">
        <f t="shared" si="9"/>
        <v>738848.76041096041</v>
      </c>
      <c r="D55" s="137">
        <f t="shared" si="1"/>
        <v>2093.404821164389</v>
      </c>
      <c r="E55" s="137">
        <f t="shared" si="0"/>
        <v>7940.3505735072767</v>
      </c>
      <c r="F55" s="137">
        <f t="shared" si="2"/>
        <v>10033.755394671665</v>
      </c>
      <c r="G55" s="137">
        <f t="shared" si="3"/>
        <v>730908.40983745316</v>
      </c>
      <c r="L55" s="184">
        <f t="shared" si="10"/>
        <v>46478</v>
      </c>
      <c r="M55" s="142">
        <v>42</v>
      </c>
      <c r="N55" s="150">
        <f t="shared" si="11"/>
        <v>100311.37482741744</v>
      </c>
      <c r="O55" s="185">
        <f t="shared" si="4"/>
        <v>284.22000000000003</v>
      </c>
      <c r="P55" s="185">
        <f t="shared" si="5"/>
        <v>1339.7023083321906</v>
      </c>
      <c r="Q55" s="185">
        <f t="shared" si="7"/>
        <v>1623.92</v>
      </c>
      <c r="R55" s="185">
        <f t="shared" si="6"/>
        <v>98971.672519085259</v>
      </c>
    </row>
    <row r="56" spans="1:18" x14ac:dyDescent="0.25">
      <c r="A56" s="134">
        <f t="shared" si="8"/>
        <v>46508</v>
      </c>
      <c r="B56" s="135">
        <v>43</v>
      </c>
      <c r="C56" s="136">
        <f t="shared" si="9"/>
        <v>730908.40983745316</v>
      </c>
      <c r="D56" s="137">
        <f t="shared" si="1"/>
        <v>2070.9071612061184</v>
      </c>
      <c r="E56" s="137">
        <f t="shared" si="0"/>
        <v>7962.8482334655473</v>
      </c>
      <c r="F56" s="137">
        <f t="shared" si="2"/>
        <v>10033.755394671665</v>
      </c>
      <c r="G56" s="137">
        <f t="shared" si="3"/>
        <v>722945.56160398759</v>
      </c>
      <c r="L56" s="184">
        <f t="shared" si="10"/>
        <v>46508</v>
      </c>
      <c r="M56" s="142">
        <v>43</v>
      </c>
      <c r="N56" s="150">
        <f t="shared" si="11"/>
        <v>98971.672519085259</v>
      </c>
      <c r="O56" s="185">
        <f t="shared" si="4"/>
        <v>280.42</v>
      </c>
      <c r="P56" s="185">
        <f t="shared" si="5"/>
        <v>1343.4981315391319</v>
      </c>
      <c r="Q56" s="185">
        <f t="shared" si="7"/>
        <v>1623.92</v>
      </c>
      <c r="R56" s="185">
        <f t="shared" si="6"/>
        <v>97628.174387546125</v>
      </c>
    </row>
    <row r="57" spans="1:18" x14ac:dyDescent="0.25">
      <c r="A57" s="134">
        <f t="shared" si="8"/>
        <v>46539</v>
      </c>
      <c r="B57" s="135">
        <v>44</v>
      </c>
      <c r="C57" s="136">
        <f t="shared" si="9"/>
        <v>722945.56160398759</v>
      </c>
      <c r="D57" s="137">
        <f t="shared" si="1"/>
        <v>2048.3457578779658</v>
      </c>
      <c r="E57" s="137">
        <f t="shared" si="0"/>
        <v>7985.4096367936991</v>
      </c>
      <c r="F57" s="137">
        <f t="shared" si="2"/>
        <v>10033.755394671665</v>
      </c>
      <c r="G57" s="137">
        <f t="shared" si="3"/>
        <v>714960.15196719393</v>
      </c>
      <c r="L57" s="184">
        <f t="shared" si="10"/>
        <v>46539</v>
      </c>
      <c r="M57" s="142">
        <v>44</v>
      </c>
      <c r="N57" s="150">
        <f t="shared" si="11"/>
        <v>97628.174387546125</v>
      </c>
      <c r="O57" s="185">
        <f t="shared" si="4"/>
        <v>276.61</v>
      </c>
      <c r="P57" s="185">
        <f t="shared" si="5"/>
        <v>1347.3047095784927</v>
      </c>
      <c r="Q57" s="185">
        <f t="shared" si="7"/>
        <v>1623.92</v>
      </c>
      <c r="R57" s="185">
        <f t="shared" si="6"/>
        <v>96280.869677967639</v>
      </c>
    </row>
    <row r="58" spans="1:18" x14ac:dyDescent="0.25">
      <c r="A58" s="134">
        <f t="shared" si="8"/>
        <v>46569</v>
      </c>
      <c r="B58" s="135">
        <v>45</v>
      </c>
      <c r="C58" s="136">
        <f t="shared" si="9"/>
        <v>714960.15196719393</v>
      </c>
      <c r="D58" s="137">
        <f t="shared" si="1"/>
        <v>2025.7204305737168</v>
      </c>
      <c r="E58" s="137">
        <f t="shared" si="0"/>
        <v>8008.0349640979484</v>
      </c>
      <c r="F58" s="137">
        <f t="shared" si="2"/>
        <v>10033.755394671665</v>
      </c>
      <c r="G58" s="137">
        <f t="shared" si="3"/>
        <v>706952.11700309603</v>
      </c>
      <c r="L58" s="184">
        <f t="shared" si="10"/>
        <v>46569</v>
      </c>
      <c r="M58" s="142">
        <v>45</v>
      </c>
      <c r="N58" s="150">
        <f t="shared" si="11"/>
        <v>96280.869677967639</v>
      </c>
      <c r="O58" s="185">
        <f t="shared" si="4"/>
        <v>272.8</v>
      </c>
      <c r="P58" s="185">
        <f t="shared" si="5"/>
        <v>1351.1220729222985</v>
      </c>
      <c r="Q58" s="185">
        <f t="shared" si="7"/>
        <v>1623.92</v>
      </c>
      <c r="R58" s="185">
        <f t="shared" si="6"/>
        <v>94929.747605045341</v>
      </c>
    </row>
    <row r="59" spans="1:18" x14ac:dyDescent="0.25">
      <c r="A59" s="134">
        <f t="shared" si="8"/>
        <v>46600</v>
      </c>
      <c r="B59" s="135">
        <v>46</v>
      </c>
      <c r="C59" s="136">
        <f t="shared" si="9"/>
        <v>706952.11700309603</v>
      </c>
      <c r="D59" s="137">
        <f t="shared" si="1"/>
        <v>2003.0309981754392</v>
      </c>
      <c r="E59" s="137">
        <f t="shared" si="0"/>
        <v>8030.7243964962263</v>
      </c>
      <c r="F59" s="137">
        <f t="shared" si="2"/>
        <v>10033.755394671665</v>
      </c>
      <c r="G59" s="137">
        <f t="shared" si="3"/>
        <v>698921.39260659984</v>
      </c>
      <c r="L59" s="184">
        <f t="shared" si="10"/>
        <v>46600</v>
      </c>
      <c r="M59" s="142">
        <v>46</v>
      </c>
      <c r="N59" s="150">
        <f t="shared" si="11"/>
        <v>94929.747605045341</v>
      </c>
      <c r="O59" s="185">
        <f t="shared" si="4"/>
        <v>268.97000000000003</v>
      </c>
      <c r="P59" s="185">
        <f t="shared" si="5"/>
        <v>1354.9502521289116</v>
      </c>
      <c r="Q59" s="185">
        <f t="shared" si="7"/>
        <v>1623.92</v>
      </c>
      <c r="R59" s="185">
        <f t="shared" si="6"/>
        <v>93574.79735291643</v>
      </c>
    </row>
    <row r="60" spans="1:18" x14ac:dyDescent="0.25">
      <c r="A60" s="134">
        <f t="shared" si="8"/>
        <v>46631</v>
      </c>
      <c r="B60" s="135">
        <v>47</v>
      </c>
      <c r="C60" s="136">
        <f t="shared" si="9"/>
        <v>698921.39260659984</v>
      </c>
      <c r="D60" s="137">
        <f t="shared" si="1"/>
        <v>1980.2772790520337</v>
      </c>
      <c r="E60" s="137">
        <f t="shared" si="0"/>
        <v>8053.4781156196314</v>
      </c>
      <c r="F60" s="137">
        <f t="shared" si="2"/>
        <v>10033.755394671665</v>
      </c>
      <c r="G60" s="137">
        <f t="shared" si="3"/>
        <v>690867.91449098021</v>
      </c>
      <c r="L60" s="184">
        <f t="shared" si="10"/>
        <v>46631</v>
      </c>
      <c r="M60" s="142">
        <v>47</v>
      </c>
      <c r="N60" s="150">
        <f t="shared" si="11"/>
        <v>93574.79735291643</v>
      </c>
      <c r="O60" s="185">
        <f t="shared" si="4"/>
        <v>265.13</v>
      </c>
      <c r="P60" s="185">
        <f t="shared" si="5"/>
        <v>1358.789277843277</v>
      </c>
      <c r="Q60" s="185">
        <f t="shared" si="7"/>
        <v>1623.92</v>
      </c>
      <c r="R60" s="185">
        <f t="shared" si="6"/>
        <v>92216.008075073158</v>
      </c>
    </row>
    <row r="61" spans="1:18" x14ac:dyDescent="0.25">
      <c r="A61" s="134">
        <f t="shared" si="8"/>
        <v>46661</v>
      </c>
      <c r="B61" s="135">
        <v>48</v>
      </c>
      <c r="C61" s="136">
        <f t="shared" si="9"/>
        <v>690867.91449098021</v>
      </c>
      <c r="D61" s="137">
        <f t="shared" si="1"/>
        <v>1957.4590910577776</v>
      </c>
      <c r="E61" s="137">
        <f t="shared" si="0"/>
        <v>8076.2963036138872</v>
      </c>
      <c r="F61" s="137">
        <f t="shared" si="2"/>
        <v>10033.755394671665</v>
      </c>
      <c r="G61" s="137">
        <f t="shared" si="3"/>
        <v>682791.61818736629</v>
      </c>
      <c r="L61" s="184">
        <f t="shared" si="10"/>
        <v>46661</v>
      </c>
      <c r="M61" s="142">
        <v>48</v>
      </c>
      <c r="N61" s="150">
        <f t="shared" si="11"/>
        <v>92216.008075073158</v>
      </c>
      <c r="O61" s="185">
        <f t="shared" si="4"/>
        <v>261.27999999999997</v>
      </c>
      <c r="P61" s="185">
        <f t="shared" si="5"/>
        <v>1362.6391807971661</v>
      </c>
      <c r="Q61" s="185">
        <f t="shared" si="7"/>
        <v>1623.92</v>
      </c>
      <c r="R61" s="185">
        <f t="shared" si="6"/>
        <v>90853.368894275991</v>
      </c>
    </row>
    <row r="62" spans="1:18" x14ac:dyDescent="0.25">
      <c r="A62" s="134">
        <f t="shared" si="8"/>
        <v>46692</v>
      </c>
      <c r="B62" s="135">
        <v>49</v>
      </c>
      <c r="C62" s="136">
        <f t="shared" si="9"/>
        <v>682791.61818736629</v>
      </c>
      <c r="D62" s="137">
        <f t="shared" si="1"/>
        <v>1934.5762515308716</v>
      </c>
      <c r="E62" s="137">
        <f t="shared" si="0"/>
        <v>8099.1791431407937</v>
      </c>
      <c r="F62" s="137">
        <f t="shared" si="2"/>
        <v>10033.755394671665</v>
      </c>
      <c r="G62" s="137">
        <f t="shared" si="3"/>
        <v>674692.4390442255</v>
      </c>
      <c r="L62" s="184">
        <f t="shared" si="10"/>
        <v>46692</v>
      </c>
      <c r="M62" s="142">
        <v>49</v>
      </c>
      <c r="N62" s="150">
        <f t="shared" si="11"/>
        <v>90853.368894275991</v>
      </c>
      <c r="O62" s="185">
        <f t="shared" si="4"/>
        <v>257.42</v>
      </c>
      <c r="P62" s="185">
        <f t="shared" si="5"/>
        <v>1366.4999918094247</v>
      </c>
      <c r="Q62" s="185">
        <f t="shared" si="7"/>
        <v>1623.92</v>
      </c>
      <c r="R62" s="185">
        <f t="shared" si="6"/>
        <v>89486.868902466565</v>
      </c>
    </row>
    <row r="63" spans="1:18" x14ac:dyDescent="0.25">
      <c r="A63" s="134">
        <f t="shared" si="8"/>
        <v>46722</v>
      </c>
      <c r="B63" s="135">
        <v>50</v>
      </c>
      <c r="C63" s="136">
        <f t="shared" si="9"/>
        <v>674692.4390442255</v>
      </c>
      <c r="D63" s="137">
        <f t="shared" si="1"/>
        <v>1911.6285772919728</v>
      </c>
      <c r="E63" s="137">
        <f t="shared" si="0"/>
        <v>8122.1268173796925</v>
      </c>
      <c r="F63" s="137">
        <f t="shared" si="2"/>
        <v>10033.755394671665</v>
      </c>
      <c r="G63" s="137">
        <f t="shared" si="3"/>
        <v>666570.31222684577</v>
      </c>
      <c r="L63" s="184">
        <f t="shared" si="10"/>
        <v>46722</v>
      </c>
      <c r="M63" s="142">
        <v>50</v>
      </c>
      <c r="N63" s="150">
        <f t="shared" si="11"/>
        <v>89486.868902466565</v>
      </c>
      <c r="O63" s="185">
        <f t="shared" si="4"/>
        <v>253.55</v>
      </c>
      <c r="P63" s="185">
        <f t="shared" si="5"/>
        <v>1370.3717417862181</v>
      </c>
      <c r="Q63" s="185">
        <f t="shared" si="7"/>
        <v>1623.92</v>
      </c>
      <c r="R63" s="185">
        <f t="shared" si="6"/>
        <v>88116.497160680345</v>
      </c>
    </row>
    <row r="64" spans="1:18" x14ac:dyDescent="0.25">
      <c r="A64" s="134">
        <f t="shared" si="8"/>
        <v>46753</v>
      </c>
      <c r="B64" s="135">
        <v>51</v>
      </c>
      <c r="C64" s="136">
        <f t="shared" si="9"/>
        <v>666570.31222684577</v>
      </c>
      <c r="D64" s="137">
        <f t="shared" si="1"/>
        <v>1888.6158846427302</v>
      </c>
      <c r="E64" s="137">
        <f t="shared" si="0"/>
        <v>8145.1395100289346</v>
      </c>
      <c r="F64" s="137">
        <f t="shared" si="2"/>
        <v>10033.755394671665</v>
      </c>
      <c r="G64" s="137">
        <f t="shared" si="3"/>
        <v>658425.17271681689</v>
      </c>
      <c r="L64" s="184">
        <f t="shared" si="10"/>
        <v>46753</v>
      </c>
      <c r="M64" s="142">
        <v>51</v>
      </c>
      <c r="N64" s="150">
        <f t="shared" si="11"/>
        <v>88116.497160680345</v>
      </c>
      <c r="O64" s="185">
        <f t="shared" si="4"/>
        <v>249.66</v>
      </c>
      <c r="P64" s="185">
        <f t="shared" si="5"/>
        <v>1374.2544617212791</v>
      </c>
      <c r="Q64" s="185">
        <f t="shared" si="7"/>
        <v>1623.92</v>
      </c>
      <c r="R64" s="185">
        <f t="shared" si="6"/>
        <v>86742.24269895906</v>
      </c>
    </row>
    <row r="65" spans="1:18" x14ac:dyDescent="0.25">
      <c r="A65" s="134">
        <f t="shared" si="8"/>
        <v>46784</v>
      </c>
      <c r="B65" s="135">
        <v>52</v>
      </c>
      <c r="C65" s="136">
        <f t="shared" si="9"/>
        <v>658425.17271681689</v>
      </c>
      <c r="D65" s="137">
        <f t="shared" si="1"/>
        <v>1865.5379893643151</v>
      </c>
      <c r="E65" s="137">
        <f t="shared" si="0"/>
        <v>8168.2174053073495</v>
      </c>
      <c r="F65" s="137">
        <f t="shared" si="2"/>
        <v>10033.755394671665</v>
      </c>
      <c r="G65" s="137">
        <f t="shared" si="3"/>
        <v>650256.95531150955</v>
      </c>
      <c r="L65" s="184">
        <f t="shared" si="10"/>
        <v>46784</v>
      </c>
      <c r="M65" s="142">
        <v>52</v>
      </c>
      <c r="N65" s="150">
        <f t="shared" si="11"/>
        <v>86742.24269895906</v>
      </c>
      <c r="O65" s="185">
        <f t="shared" si="4"/>
        <v>245.77</v>
      </c>
      <c r="P65" s="185">
        <f t="shared" si="5"/>
        <v>1378.148182696156</v>
      </c>
      <c r="Q65" s="185">
        <f t="shared" si="7"/>
        <v>1623.92</v>
      </c>
      <c r="R65" s="185">
        <f t="shared" si="6"/>
        <v>85364.094516262907</v>
      </c>
    </row>
    <row r="66" spans="1:18" x14ac:dyDescent="0.25">
      <c r="A66" s="134">
        <f t="shared" si="8"/>
        <v>46813</v>
      </c>
      <c r="B66" s="135">
        <v>53</v>
      </c>
      <c r="C66" s="136">
        <f t="shared" si="9"/>
        <v>650256.95531150955</v>
      </c>
      <c r="D66" s="137">
        <f t="shared" si="1"/>
        <v>1842.3947067159443</v>
      </c>
      <c r="E66" s="137">
        <f t="shared" si="0"/>
        <v>8191.360687955721</v>
      </c>
      <c r="F66" s="137">
        <f t="shared" si="2"/>
        <v>10033.755394671665</v>
      </c>
      <c r="G66" s="137">
        <f t="shared" si="3"/>
        <v>642065.5946235538</v>
      </c>
      <c r="L66" s="184">
        <f t="shared" si="10"/>
        <v>46813</v>
      </c>
      <c r="M66" s="142">
        <v>53</v>
      </c>
      <c r="N66" s="150">
        <f t="shared" si="11"/>
        <v>85364.094516262907</v>
      </c>
      <c r="O66" s="185">
        <f t="shared" si="4"/>
        <v>241.86</v>
      </c>
      <c r="P66" s="185">
        <f t="shared" si="5"/>
        <v>1382.0529358804617</v>
      </c>
      <c r="Q66" s="185">
        <f t="shared" si="7"/>
        <v>1623.92</v>
      </c>
      <c r="R66" s="185">
        <f t="shared" si="6"/>
        <v>83982.041580382443</v>
      </c>
    </row>
    <row r="67" spans="1:18" x14ac:dyDescent="0.25">
      <c r="A67" s="134">
        <f t="shared" si="8"/>
        <v>46844</v>
      </c>
      <c r="B67" s="135">
        <v>54</v>
      </c>
      <c r="C67" s="136">
        <f t="shared" si="9"/>
        <v>642065.5946235538</v>
      </c>
      <c r="D67" s="137">
        <f t="shared" si="1"/>
        <v>1819.1858514334028</v>
      </c>
      <c r="E67" s="137">
        <f t="shared" si="0"/>
        <v>8214.5695432382618</v>
      </c>
      <c r="F67" s="137">
        <f t="shared" si="2"/>
        <v>10033.755394671665</v>
      </c>
      <c r="G67" s="137">
        <f t="shared" si="3"/>
        <v>633851.02508031554</v>
      </c>
      <c r="L67" s="184">
        <f t="shared" si="10"/>
        <v>46844</v>
      </c>
      <c r="M67" s="142">
        <v>54</v>
      </c>
      <c r="N67" s="150">
        <f t="shared" si="11"/>
        <v>83982.041580382443</v>
      </c>
      <c r="O67" s="185">
        <f t="shared" si="4"/>
        <v>237.95</v>
      </c>
      <c r="P67" s="185">
        <f t="shared" si="5"/>
        <v>1385.9687525321235</v>
      </c>
      <c r="Q67" s="185">
        <f t="shared" si="7"/>
        <v>1623.92</v>
      </c>
      <c r="R67" s="185">
        <f t="shared" si="6"/>
        <v>82596.072827850323</v>
      </c>
    </row>
    <row r="68" spans="1:18" x14ac:dyDescent="0.25">
      <c r="A68" s="134">
        <f t="shared" si="8"/>
        <v>46874</v>
      </c>
      <c r="B68" s="135">
        <v>55</v>
      </c>
      <c r="C68" s="136">
        <f t="shared" si="9"/>
        <v>633851.02508031554</v>
      </c>
      <c r="D68" s="137">
        <f t="shared" si="1"/>
        <v>1795.9112377275615</v>
      </c>
      <c r="E68" s="137">
        <f t="shared" si="0"/>
        <v>8237.8441569441038</v>
      </c>
      <c r="F68" s="137">
        <f t="shared" si="2"/>
        <v>10033.755394671665</v>
      </c>
      <c r="G68" s="137">
        <f t="shared" si="3"/>
        <v>625613.18092337146</v>
      </c>
      <c r="L68" s="184">
        <f t="shared" si="10"/>
        <v>46874</v>
      </c>
      <c r="M68" s="142">
        <v>55</v>
      </c>
      <c r="N68" s="150">
        <f t="shared" si="11"/>
        <v>82596.072827850323</v>
      </c>
      <c r="O68" s="185">
        <f t="shared" si="4"/>
        <v>234.02</v>
      </c>
      <c r="P68" s="185">
        <f t="shared" si="5"/>
        <v>1389.8956639976309</v>
      </c>
      <c r="Q68" s="185">
        <f t="shared" si="7"/>
        <v>1623.92</v>
      </c>
      <c r="R68" s="185">
        <f t="shared" si="6"/>
        <v>81206.177163852699</v>
      </c>
    </row>
    <row r="69" spans="1:18" x14ac:dyDescent="0.25">
      <c r="A69" s="134">
        <f t="shared" si="8"/>
        <v>46905</v>
      </c>
      <c r="B69" s="135">
        <v>56</v>
      </c>
      <c r="C69" s="136">
        <f t="shared" si="9"/>
        <v>625613.18092337146</v>
      </c>
      <c r="D69" s="137">
        <f t="shared" si="1"/>
        <v>1772.5706792828862</v>
      </c>
      <c r="E69" s="137">
        <f t="shared" si="0"/>
        <v>8261.1847153887793</v>
      </c>
      <c r="F69" s="137">
        <f t="shared" si="2"/>
        <v>10033.755394671665</v>
      </c>
      <c r="G69" s="137">
        <f t="shared" si="3"/>
        <v>617351.99620798265</v>
      </c>
      <c r="L69" s="184">
        <f t="shared" si="10"/>
        <v>46905</v>
      </c>
      <c r="M69" s="142">
        <v>56</v>
      </c>
      <c r="N69" s="150">
        <f t="shared" si="11"/>
        <v>81206.177163852699</v>
      </c>
      <c r="O69" s="185">
        <f t="shared" si="4"/>
        <v>230.08</v>
      </c>
      <c r="P69" s="185">
        <f t="shared" si="5"/>
        <v>1393.8337017122908</v>
      </c>
      <c r="Q69" s="185">
        <f t="shared" si="7"/>
        <v>1623.92</v>
      </c>
      <c r="R69" s="185">
        <f t="shared" si="6"/>
        <v>79812.343462140401</v>
      </c>
    </row>
    <row r="70" spans="1:18" x14ac:dyDescent="0.25">
      <c r="A70" s="134">
        <f t="shared" si="8"/>
        <v>46935</v>
      </c>
      <c r="B70" s="135">
        <v>57</v>
      </c>
      <c r="C70" s="136">
        <f t="shared" si="9"/>
        <v>617351.99620798265</v>
      </c>
      <c r="D70" s="137">
        <f t="shared" si="1"/>
        <v>1749.1639892559517</v>
      </c>
      <c r="E70" s="137">
        <f t="shared" si="0"/>
        <v>8284.5914054157129</v>
      </c>
      <c r="F70" s="137">
        <f t="shared" si="2"/>
        <v>10033.755394671665</v>
      </c>
      <c r="G70" s="137">
        <f t="shared" si="3"/>
        <v>609067.40480256698</v>
      </c>
      <c r="L70" s="184">
        <f t="shared" si="10"/>
        <v>46935</v>
      </c>
      <c r="M70" s="142">
        <v>57</v>
      </c>
      <c r="N70" s="150">
        <f t="shared" si="11"/>
        <v>79812.343462140401</v>
      </c>
      <c r="O70" s="185">
        <f t="shared" si="4"/>
        <v>226.13</v>
      </c>
      <c r="P70" s="185">
        <f t="shared" si="5"/>
        <v>1397.7828972004756</v>
      </c>
      <c r="Q70" s="185">
        <f t="shared" si="7"/>
        <v>1623.92</v>
      </c>
      <c r="R70" s="185">
        <f t="shared" si="6"/>
        <v>78414.560564939922</v>
      </c>
    </row>
    <row r="71" spans="1:18" x14ac:dyDescent="0.25">
      <c r="A71" s="134">
        <f t="shared" si="8"/>
        <v>46966</v>
      </c>
      <c r="B71" s="135">
        <v>58</v>
      </c>
      <c r="C71" s="136">
        <f t="shared" si="9"/>
        <v>609067.40480256698</v>
      </c>
      <c r="D71" s="137">
        <f t="shared" si="1"/>
        <v>1725.6909802739401</v>
      </c>
      <c r="E71" s="137">
        <f t="shared" si="0"/>
        <v>8308.0644143977242</v>
      </c>
      <c r="F71" s="137">
        <f t="shared" si="2"/>
        <v>10033.755394671665</v>
      </c>
      <c r="G71" s="137">
        <f t="shared" si="3"/>
        <v>600759.34038816928</v>
      </c>
      <c r="L71" s="184">
        <f t="shared" si="10"/>
        <v>46966</v>
      </c>
      <c r="M71" s="142">
        <v>58</v>
      </c>
      <c r="N71" s="150">
        <f t="shared" si="11"/>
        <v>78414.560564939922</v>
      </c>
      <c r="O71" s="185">
        <f t="shared" si="4"/>
        <v>222.17</v>
      </c>
      <c r="P71" s="185">
        <f t="shared" si="5"/>
        <v>1401.7432820758768</v>
      </c>
      <c r="Q71" s="185">
        <f t="shared" si="7"/>
        <v>1623.92</v>
      </c>
      <c r="R71" s="185">
        <f t="shared" si="6"/>
        <v>77012.817282864038</v>
      </c>
    </row>
    <row r="72" spans="1:18" x14ac:dyDescent="0.25">
      <c r="A72" s="134">
        <f t="shared" si="8"/>
        <v>46997</v>
      </c>
      <c r="B72" s="135">
        <v>59</v>
      </c>
      <c r="C72" s="136">
        <f t="shared" si="9"/>
        <v>600759.34038816928</v>
      </c>
      <c r="D72" s="137">
        <f t="shared" si="1"/>
        <v>1702.1514644331467</v>
      </c>
      <c r="E72" s="137">
        <f t="shared" si="0"/>
        <v>8331.6039302385179</v>
      </c>
      <c r="F72" s="137">
        <f t="shared" si="2"/>
        <v>10033.755394671665</v>
      </c>
      <c r="G72" s="137">
        <f t="shared" si="3"/>
        <v>592427.73645793076</v>
      </c>
      <c r="L72" s="184">
        <f t="shared" si="10"/>
        <v>46997</v>
      </c>
      <c r="M72" s="142">
        <v>59</v>
      </c>
      <c r="N72" s="150">
        <f t="shared" si="11"/>
        <v>77012.817282864038</v>
      </c>
      <c r="O72" s="185">
        <f t="shared" si="4"/>
        <v>218.2</v>
      </c>
      <c r="P72" s="185">
        <f t="shared" si="5"/>
        <v>1405.7148880417587</v>
      </c>
      <c r="Q72" s="185">
        <f t="shared" si="7"/>
        <v>1623.92</v>
      </c>
      <c r="R72" s="185">
        <f t="shared" si="6"/>
        <v>75607.102394822286</v>
      </c>
    </row>
    <row r="73" spans="1:18" x14ac:dyDescent="0.25">
      <c r="A73" s="134">
        <f t="shared" si="8"/>
        <v>47027</v>
      </c>
      <c r="B73" s="135">
        <v>60</v>
      </c>
      <c r="C73" s="136">
        <f>G72</f>
        <v>592427.73645793076</v>
      </c>
      <c r="D73" s="137">
        <f t="shared" si="1"/>
        <v>1678.5452532974709</v>
      </c>
      <c r="E73" s="137">
        <f t="shared" si="0"/>
        <v>8355.2101413741948</v>
      </c>
      <c r="F73" s="137">
        <f t="shared" si="2"/>
        <v>10033.755394671665</v>
      </c>
      <c r="G73" s="137">
        <f>C73-E73</f>
        <v>584072.52631655661</v>
      </c>
      <c r="L73" s="184">
        <f t="shared" si="10"/>
        <v>47027</v>
      </c>
      <c r="M73" s="142">
        <v>60</v>
      </c>
      <c r="N73" s="150">
        <f>R72</f>
        <v>75607.102394822286</v>
      </c>
      <c r="O73" s="185">
        <f t="shared" si="4"/>
        <v>214.22</v>
      </c>
      <c r="P73" s="185">
        <f t="shared" si="5"/>
        <v>1409.6977468912103</v>
      </c>
      <c r="Q73" s="185">
        <f t="shared" si="7"/>
        <v>1623.92</v>
      </c>
      <c r="R73" s="185">
        <f>N73-P73</f>
        <v>74197.404647931078</v>
      </c>
    </row>
    <row r="74" spans="1:18" x14ac:dyDescent="0.25">
      <c r="A74" s="134">
        <f t="shared" si="8"/>
        <v>47058</v>
      </c>
      <c r="B74" s="135">
        <v>61</v>
      </c>
      <c r="C74" s="136">
        <f t="shared" ref="C74:C122" si="12">G73</f>
        <v>584072.52631655661</v>
      </c>
      <c r="D74" s="137">
        <f t="shared" si="1"/>
        <v>1654.8721578969109</v>
      </c>
      <c r="E74" s="137">
        <f t="shared" si="0"/>
        <v>8378.8832367747546</v>
      </c>
      <c r="F74" s="137">
        <f t="shared" si="2"/>
        <v>10033.755394671665</v>
      </c>
      <c r="G74" s="137">
        <f t="shared" ref="G74:G122" si="13">C74-E74</f>
        <v>575693.6430797819</v>
      </c>
      <c r="L74" s="184">
        <f t="shared" si="10"/>
        <v>47058</v>
      </c>
      <c r="M74" s="142">
        <v>61</v>
      </c>
      <c r="N74" s="150">
        <f t="shared" ref="N74:N122" si="14">R73</f>
        <v>74197.404647931078</v>
      </c>
      <c r="O74" s="185">
        <f t="shared" si="4"/>
        <v>210.23</v>
      </c>
      <c r="P74" s="185">
        <f t="shared" si="5"/>
        <v>1413.6918905074021</v>
      </c>
      <c r="Q74" s="185">
        <f t="shared" si="7"/>
        <v>1623.92</v>
      </c>
      <c r="R74" s="185">
        <f t="shared" ref="R74:R122" si="15">N74-P74</f>
        <v>72783.71275742368</v>
      </c>
    </row>
    <row r="75" spans="1:18" x14ac:dyDescent="0.25">
      <c r="A75" s="134">
        <f t="shared" si="8"/>
        <v>47088</v>
      </c>
      <c r="B75" s="135">
        <v>62</v>
      </c>
      <c r="C75" s="136">
        <f t="shared" si="12"/>
        <v>575693.6430797819</v>
      </c>
      <c r="D75" s="137">
        <f t="shared" si="1"/>
        <v>1631.1319887260493</v>
      </c>
      <c r="E75" s="137">
        <f t="shared" si="0"/>
        <v>8402.6234059456165</v>
      </c>
      <c r="F75" s="137">
        <f t="shared" si="2"/>
        <v>10033.755394671665</v>
      </c>
      <c r="G75" s="137">
        <f t="shared" si="13"/>
        <v>567291.0196738363</v>
      </c>
      <c r="L75" s="184">
        <f t="shared" si="10"/>
        <v>47088</v>
      </c>
      <c r="M75" s="142">
        <v>62</v>
      </c>
      <c r="N75" s="150">
        <f t="shared" si="14"/>
        <v>72783.71275742368</v>
      </c>
      <c r="O75" s="185">
        <f t="shared" si="4"/>
        <v>206.22</v>
      </c>
      <c r="P75" s="185">
        <f t="shared" si="5"/>
        <v>1417.6973508638398</v>
      </c>
      <c r="Q75" s="185">
        <f t="shared" si="7"/>
        <v>1623.92</v>
      </c>
      <c r="R75" s="185">
        <f t="shared" si="15"/>
        <v>71366.015406559847</v>
      </c>
    </row>
    <row r="76" spans="1:18" x14ac:dyDescent="0.25">
      <c r="A76" s="134">
        <f t="shared" si="8"/>
        <v>47119</v>
      </c>
      <c r="B76" s="135">
        <v>63</v>
      </c>
      <c r="C76" s="136">
        <f t="shared" si="12"/>
        <v>567291.0196738363</v>
      </c>
      <c r="D76" s="137">
        <f t="shared" si="1"/>
        <v>1607.3245557425364</v>
      </c>
      <c r="E76" s="137">
        <f t="shared" si="0"/>
        <v>8426.4308389291291</v>
      </c>
      <c r="F76" s="137">
        <f t="shared" si="2"/>
        <v>10033.755394671665</v>
      </c>
      <c r="G76" s="137">
        <f t="shared" si="13"/>
        <v>558864.58883490716</v>
      </c>
      <c r="L76" s="184">
        <f t="shared" si="10"/>
        <v>47119</v>
      </c>
      <c r="M76" s="142">
        <v>63</v>
      </c>
      <c r="N76" s="150">
        <f t="shared" si="14"/>
        <v>71366.015406559847</v>
      </c>
      <c r="O76" s="185">
        <f t="shared" si="4"/>
        <v>202.2</v>
      </c>
      <c r="P76" s="185">
        <f t="shared" si="5"/>
        <v>1421.7141600246205</v>
      </c>
      <c r="Q76" s="185">
        <f t="shared" si="7"/>
        <v>1623.92</v>
      </c>
      <c r="R76" s="185">
        <f t="shared" si="15"/>
        <v>69944.301246535222</v>
      </c>
    </row>
    <row r="77" spans="1:18" x14ac:dyDescent="0.25">
      <c r="A77" s="134">
        <f t="shared" si="8"/>
        <v>47150</v>
      </c>
      <c r="B77" s="135">
        <v>64</v>
      </c>
      <c r="C77" s="136">
        <f t="shared" si="12"/>
        <v>558864.58883490716</v>
      </c>
      <c r="D77" s="137">
        <f t="shared" si="1"/>
        <v>1583.4496683655705</v>
      </c>
      <c r="E77" s="137">
        <f t="shared" si="0"/>
        <v>8450.3057263060946</v>
      </c>
      <c r="F77" s="137">
        <f t="shared" si="2"/>
        <v>10033.755394671665</v>
      </c>
      <c r="G77" s="137">
        <f t="shared" si="13"/>
        <v>550414.28310860111</v>
      </c>
      <c r="L77" s="184">
        <f t="shared" si="10"/>
        <v>47150</v>
      </c>
      <c r="M77" s="142">
        <v>64</v>
      </c>
      <c r="N77" s="150">
        <f t="shared" si="14"/>
        <v>69944.301246535222</v>
      </c>
      <c r="O77" s="185">
        <f t="shared" si="4"/>
        <v>198.18</v>
      </c>
      <c r="P77" s="185">
        <f t="shared" si="5"/>
        <v>1425.7423501446904</v>
      </c>
      <c r="Q77" s="185">
        <f t="shared" si="7"/>
        <v>1623.92</v>
      </c>
      <c r="R77" s="185">
        <f t="shared" si="15"/>
        <v>68518.558896390532</v>
      </c>
    </row>
    <row r="78" spans="1:18" x14ac:dyDescent="0.25">
      <c r="A78" s="134">
        <f t="shared" si="8"/>
        <v>47178</v>
      </c>
      <c r="B78" s="135">
        <v>65</v>
      </c>
      <c r="C78" s="136">
        <f t="shared" si="12"/>
        <v>550414.28310860111</v>
      </c>
      <c r="D78" s="137">
        <f t="shared" si="1"/>
        <v>1559.50713547437</v>
      </c>
      <c r="E78" s="137">
        <f t="shared" ref="E78:E122" si="16">PPMT($E$10/12,B78,$E$7,-$E$8,$E$9,0)</f>
        <v>8474.2482591972948</v>
      </c>
      <c r="F78" s="137">
        <f t="shared" si="2"/>
        <v>10033.755394671665</v>
      </c>
      <c r="G78" s="137">
        <f t="shared" si="13"/>
        <v>541940.03484940378</v>
      </c>
      <c r="L78" s="184">
        <f t="shared" si="10"/>
        <v>47178</v>
      </c>
      <c r="M78" s="142">
        <v>65</v>
      </c>
      <c r="N78" s="150">
        <f t="shared" si="14"/>
        <v>68518.558896390532</v>
      </c>
      <c r="O78" s="185">
        <f t="shared" si="4"/>
        <v>194.14</v>
      </c>
      <c r="P78" s="185">
        <f t="shared" si="5"/>
        <v>1429.7819534701002</v>
      </c>
      <c r="Q78" s="185">
        <f t="shared" si="7"/>
        <v>1623.92</v>
      </c>
      <c r="R78" s="185">
        <f t="shared" si="15"/>
        <v>67088.776942920435</v>
      </c>
    </row>
    <row r="79" spans="1:18" x14ac:dyDescent="0.25">
      <c r="A79" s="134">
        <f t="shared" si="8"/>
        <v>47209</v>
      </c>
      <c r="B79" s="135">
        <v>66</v>
      </c>
      <c r="C79" s="136">
        <f t="shared" si="12"/>
        <v>541940.03484940378</v>
      </c>
      <c r="D79" s="137">
        <f t="shared" ref="D79:D122" si="17">IPMT($E$10/12,B79,$E$7,-$E$8,$E$9,0)</f>
        <v>1535.496765406644</v>
      </c>
      <c r="E79" s="137">
        <f t="shared" si="16"/>
        <v>8498.2586292650212</v>
      </c>
      <c r="F79" s="137">
        <f t="shared" ref="F79:F122" si="18">SUM(D79:E79)</f>
        <v>10033.755394671665</v>
      </c>
      <c r="G79" s="137">
        <f t="shared" si="13"/>
        <v>533441.77622013877</v>
      </c>
      <c r="L79" s="184">
        <f t="shared" si="10"/>
        <v>47209</v>
      </c>
      <c r="M79" s="142">
        <v>66</v>
      </c>
      <c r="N79" s="150">
        <f t="shared" si="14"/>
        <v>67088.776942920435</v>
      </c>
      <c r="O79" s="185">
        <f t="shared" ref="O79:O122" si="19">ROUND(N79*$P$10/12,2)</f>
        <v>190.08</v>
      </c>
      <c r="P79" s="185">
        <f t="shared" ref="P79:P122" si="20">PPMT($P$10/12,M79,$P$7,-$P$8,$P$9,0)</f>
        <v>1433.8330023382655</v>
      </c>
      <c r="Q79" s="185">
        <f t="shared" si="7"/>
        <v>1623.92</v>
      </c>
      <c r="R79" s="185">
        <f t="shared" si="15"/>
        <v>65654.943940582176</v>
      </c>
    </row>
    <row r="80" spans="1:18" x14ac:dyDescent="0.25">
      <c r="A80" s="134">
        <f t="shared" si="8"/>
        <v>47239</v>
      </c>
      <c r="B80" s="135">
        <v>67</v>
      </c>
      <c r="C80" s="136">
        <f t="shared" si="12"/>
        <v>533441.77622013877</v>
      </c>
      <c r="D80" s="137">
        <f t="shared" si="17"/>
        <v>1511.4183659570599</v>
      </c>
      <c r="E80" s="137">
        <f t="shared" si="16"/>
        <v>8522.3370287146063</v>
      </c>
      <c r="F80" s="137">
        <f t="shared" si="18"/>
        <v>10033.755394671665</v>
      </c>
      <c r="G80" s="137">
        <f t="shared" si="13"/>
        <v>524919.43919142417</v>
      </c>
      <c r="L80" s="184">
        <f t="shared" si="10"/>
        <v>47239</v>
      </c>
      <c r="M80" s="142">
        <v>67</v>
      </c>
      <c r="N80" s="150">
        <f t="shared" si="14"/>
        <v>65654.943940582176</v>
      </c>
      <c r="O80" s="185">
        <f t="shared" si="19"/>
        <v>186.02</v>
      </c>
      <c r="P80" s="185">
        <f t="shared" si="20"/>
        <v>1437.895529178224</v>
      </c>
      <c r="Q80" s="185">
        <f t="shared" ref="Q80:Q122" si="21">Q79</f>
        <v>1623.92</v>
      </c>
      <c r="R80" s="185">
        <f t="shared" si="15"/>
        <v>64217.04841140395</v>
      </c>
    </row>
    <row r="81" spans="1:18" x14ac:dyDescent="0.25">
      <c r="A81" s="134">
        <f t="shared" ref="A81:A122" si="22">EDATE(A80,1)</f>
        <v>47270</v>
      </c>
      <c r="B81" s="135">
        <v>68</v>
      </c>
      <c r="C81" s="136">
        <f t="shared" si="12"/>
        <v>524919.43919142417</v>
      </c>
      <c r="D81" s="137">
        <f t="shared" si="17"/>
        <v>1487.2717443757019</v>
      </c>
      <c r="E81" s="137">
        <f t="shared" si="16"/>
        <v>8546.4836502959643</v>
      </c>
      <c r="F81" s="137">
        <f t="shared" si="18"/>
        <v>10033.755394671665</v>
      </c>
      <c r="G81" s="137">
        <f t="shared" si="13"/>
        <v>516372.95554112823</v>
      </c>
      <c r="L81" s="184">
        <f t="shared" ref="L81:L122" si="23">EDATE(L80,1)</f>
        <v>47270</v>
      </c>
      <c r="M81" s="142">
        <v>68</v>
      </c>
      <c r="N81" s="150">
        <f t="shared" si="14"/>
        <v>64217.04841140395</v>
      </c>
      <c r="O81" s="185">
        <f t="shared" si="19"/>
        <v>181.95</v>
      </c>
      <c r="P81" s="185">
        <f t="shared" si="20"/>
        <v>1441.9695665108957</v>
      </c>
      <c r="Q81" s="185">
        <f t="shared" si="21"/>
        <v>1623.92</v>
      </c>
      <c r="R81" s="185">
        <f t="shared" si="15"/>
        <v>62775.078844893054</v>
      </c>
    </row>
    <row r="82" spans="1:18" x14ac:dyDescent="0.25">
      <c r="A82" s="134">
        <f t="shared" si="22"/>
        <v>47300</v>
      </c>
      <c r="B82" s="135">
        <v>69</v>
      </c>
      <c r="C82" s="136">
        <f t="shared" si="12"/>
        <v>516372.95554112823</v>
      </c>
      <c r="D82" s="137">
        <f t="shared" si="17"/>
        <v>1463.05670736653</v>
      </c>
      <c r="E82" s="137">
        <f t="shared" si="16"/>
        <v>8570.6986873051355</v>
      </c>
      <c r="F82" s="137">
        <f t="shared" si="18"/>
        <v>10033.755394671665</v>
      </c>
      <c r="G82" s="137">
        <f t="shared" si="13"/>
        <v>507802.25685382308</v>
      </c>
      <c r="L82" s="184">
        <f t="shared" si="23"/>
        <v>47300</v>
      </c>
      <c r="M82" s="142">
        <v>69</v>
      </c>
      <c r="N82" s="150">
        <f t="shared" si="14"/>
        <v>62775.078844893054</v>
      </c>
      <c r="O82" s="185">
        <f t="shared" si="19"/>
        <v>177.86</v>
      </c>
      <c r="P82" s="185">
        <f t="shared" si="20"/>
        <v>1446.055146949343</v>
      </c>
      <c r="Q82" s="185">
        <f t="shared" si="21"/>
        <v>1623.92</v>
      </c>
      <c r="R82" s="185">
        <f t="shared" si="15"/>
        <v>61329.02369794371</v>
      </c>
    </row>
    <row r="83" spans="1:18" x14ac:dyDescent="0.25">
      <c r="A83" s="134">
        <f t="shared" si="22"/>
        <v>47331</v>
      </c>
      <c r="B83" s="135">
        <v>70</v>
      </c>
      <c r="C83" s="136">
        <f t="shared" si="12"/>
        <v>507802.25685382308</v>
      </c>
      <c r="D83" s="137">
        <f t="shared" si="17"/>
        <v>1438.7730610858321</v>
      </c>
      <c r="E83" s="137">
        <f t="shared" si="16"/>
        <v>8594.9823335858327</v>
      </c>
      <c r="F83" s="137">
        <f t="shared" si="18"/>
        <v>10033.755394671665</v>
      </c>
      <c r="G83" s="137">
        <f t="shared" si="13"/>
        <v>499207.27452023723</v>
      </c>
      <c r="L83" s="184">
        <f t="shared" si="23"/>
        <v>47331</v>
      </c>
      <c r="M83" s="142">
        <v>70</v>
      </c>
      <c r="N83" s="150">
        <f t="shared" si="14"/>
        <v>61329.02369794371</v>
      </c>
      <c r="O83" s="185">
        <f t="shared" si="19"/>
        <v>173.77</v>
      </c>
      <c r="P83" s="185">
        <f t="shared" si="20"/>
        <v>1450.1523031990332</v>
      </c>
      <c r="Q83" s="185">
        <f t="shared" si="21"/>
        <v>1623.92</v>
      </c>
      <c r="R83" s="185">
        <f t="shared" si="15"/>
        <v>59878.871394744674</v>
      </c>
    </row>
    <row r="84" spans="1:18" x14ac:dyDescent="0.25">
      <c r="A84" s="134">
        <f t="shared" si="22"/>
        <v>47362</v>
      </c>
      <c r="B84" s="135">
        <v>71</v>
      </c>
      <c r="C84" s="136">
        <f t="shared" si="12"/>
        <v>499207.27452023723</v>
      </c>
      <c r="D84" s="137">
        <f t="shared" si="17"/>
        <v>1414.4206111406722</v>
      </c>
      <c r="E84" s="137">
        <f t="shared" si="16"/>
        <v>8619.3347835309942</v>
      </c>
      <c r="F84" s="137">
        <f t="shared" si="18"/>
        <v>10033.755394671667</v>
      </c>
      <c r="G84" s="137">
        <f t="shared" si="13"/>
        <v>490587.93973670626</v>
      </c>
      <c r="L84" s="184">
        <f t="shared" si="23"/>
        <v>47362</v>
      </c>
      <c r="M84" s="142">
        <v>71</v>
      </c>
      <c r="N84" s="150">
        <f t="shared" si="14"/>
        <v>59878.871394744674</v>
      </c>
      <c r="O84" s="185">
        <f t="shared" si="19"/>
        <v>169.66</v>
      </c>
      <c r="P84" s="185">
        <f t="shared" si="20"/>
        <v>1454.261068058097</v>
      </c>
      <c r="Q84" s="185">
        <f t="shared" si="21"/>
        <v>1623.92</v>
      </c>
      <c r="R84" s="185">
        <f t="shared" si="15"/>
        <v>58424.610326686576</v>
      </c>
    </row>
    <row r="85" spans="1:18" x14ac:dyDescent="0.25">
      <c r="A85" s="134">
        <f t="shared" si="22"/>
        <v>47392</v>
      </c>
      <c r="B85" s="135">
        <v>72</v>
      </c>
      <c r="C85" s="136">
        <f t="shared" si="12"/>
        <v>490587.93973670626</v>
      </c>
      <c r="D85" s="137">
        <f t="shared" si="17"/>
        <v>1389.9991625873342</v>
      </c>
      <c r="E85" s="137">
        <f t="shared" si="16"/>
        <v>8643.7562320843317</v>
      </c>
      <c r="F85" s="137">
        <f t="shared" si="18"/>
        <v>10033.755394671665</v>
      </c>
      <c r="G85" s="137">
        <f t="shared" si="13"/>
        <v>481944.18350462191</v>
      </c>
      <c r="L85" s="184">
        <f t="shared" si="23"/>
        <v>47392</v>
      </c>
      <c r="M85" s="142">
        <v>72</v>
      </c>
      <c r="N85" s="150">
        <f t="shared" si="14"/>
        <v>58424.610326686576</v>
      </c>
      <c r="O85" s="185">
        <f t="shared" si="19"/>
        <v>165.54</v>
      </c>
      <c r="P85" s="185">
        <f t="shared" si="20"/>
        <v>1458.381474417595</v>
      </c>
      <c r="Q85" s="185">
        <f t="shared" si="21"/>
        <v>1623.92</v>
      </c>
      <c r="R85" s="185">
        <f t="shared" si="15"/>
        <v>56966.228852268978</v>
      </c>
    </row>
    <row r="86" spans="1:18" x14ac:dyDescent="0.25">
      <c r="A86" s="134">
        <f t="shared" si="22"/>
        <v>47423</v>
      </c>
      <c r="B86" s="135">
        <v>73</v>
      </c>
      <c r="C86" s="136">
        <f t="shared" si="12"/>
        <v>481944.18350462191</v>
      </c>
      <c r="D86" s="137">
        <f t="shared" si="17"/>
        <v>1365.5085199297621</v>
      </c>
      <c r="E86" s="137">
        <f t="shared" si="16"/>
        <v>8668.2468747419043</v>
      </c>
      <c r="F86" s="137">
        <f t="shared" si="18"/>
        <v>10033.755394671667</v>
      </c>
      <c r="G86" s="137">
        <f t="shared" si="13"/>
        <v>473275.93662987999</v>
      </c>
      <c r="L86" s="184">
        <f t="shared" si="23"/>
        <v>47423</v>
      </c>
      <c r="M86" s="142">
        <v>73</v>
      </c>
      <c r="N86" s="150">
        <f t="shared" si="14"/>
        <v>56966.228852268978</v>
      </c>
      <c r="O86" s="185">
        <f t="shared" si="19"/>
        <v>161.4</v>
      </c>
      <c r="P86" s="185">
        <f t="shared" si="20"/>
        <v>1462.513555261778</v>
      </c>
      <c r="Q86" s="185">
        <f t="shared" si="21"/>
        <v>1623.92</v>
      </c>
      <c r="R86" s="185">
        <f t="shared" si="15"/>
        <v>55503.715297007198</v>
      </c>
    </row>
    <row r="87" spans="1:18" x14ac:dyDescent="0.25">
      <c r="A87" s="134">
        <f t="shared" si="22"/>
        <v>47453</v>
      </c>
      <c r="B87" s="135">
        <v>74</v>
      </c>
      <c r="C87" s="136">
        <f t="shared" si="12"/>
        <v>473275.93662987999</v>
      </c>
      <c r="D87" s="137">
        <f t="shared" si="17"/>
        <v>1340.9484871179936</v>
      </c>
      <c r="E87" s="137">
        <f t="shared" si="16"/>
        <v>8692.8069075536714</v>
      </c>
      <c r="F87" s="137">
        <f t="shared" si="18"/>
        <v>10033.755394671665</v>
      </c>
      <c r="G87" s="137">
        <f t="shared" si="13"/>
        <v>464583.1297223263</v>
      </c>
      <c r="L87" s="184">
        <f t="shared" si="23"/>
        <v>47453</v>
      </c>
      <c r="M87" s="142">
        <v>74</v>
      </c>
      <c r="N87" s="150">
        <f t="shared" si="14"/>
        <v>55503.715297007198</v>
      </c>
      <c r="O87" s="185">
        <f t="shared" si="19"/>
        <v>157.26</v>
      </c>
      <c r="P87" s="185">
        <f t="shared" si="20"/>
        <v>1466.657343668353</v>
      </c>
      <c r="Q87" s="185">
        <f t="shared" si="21"/>
        <v>1623.92</v>
      </c>
      <c r="R87" s="185">
        <f t="shared" si="15"/>
        <v>54037.057953338845</v>
      </c>
    </row>
    <row r="88" spans="1:18" x14ac:dyDescent="0.25">
      <c r="A88" s="134">
        <f t="shared" si="22"/>
        <v>47484</v>
      </c>
      <c r="B88" s="135">
        <v>75</v>
      </c>
      <c r="C88" s="136">
        <f t="shared" si="12"/>
        <v>464583.1297223263</v>
      </c>
      <c r="D88" s="137">
        <f t="shared" si="17"/>
        <v>1316.3188675465913</v>
      </c>
      <c r="E88" s="137">
        <f t="shared" si="16"/>
        <v>8717.4365271250736</v>
      </c>
      <c r="F88" s="137">
        <f t="shared" si="18"/>
        <v>10033.755394671665</v>
      </c>
      <c r="G88" s="137">
        <f t="shared" si="13"/>
        <v>455865.69319520122</v>
      </c>
      <c r="L88" s="184">
        <f t="shared" si="23"/>
        <v>47484</v>
      </c>
      <c r="M88" s="142">
        <v>75</v>
      </c>
      <c r="N88" s="150">
        <f t="shared" si="14"/>
        <v>54037.057953338845</v>
      </c>
      <c r="O88" s="185">
        <f t="shared" si="19"/>
        <v>153.1</v>
      </c>
      <c r="P88" s="185">
        <f t="shared" si="20"/>
        <v>1470.8128728087468</v>
      </c>
      <c r="Q88" s="185">
        <f t="shared" si="21"/>
        <v>1623.92</v>
      </c>
      <c r="R88" s="185">
        <f t="shared" si="15"/>
        <v>52566.245080530098</v>
      </c>
    </row>
    <row r="89" spans="1:18" x14ac:dyDescent="0.25">
      <c r="A89" s="134">
        <f t="shared" si="22"/>
        <v>47515</v>
      </c>
      <c r="B89" s="135">
        <v>76</v>
      </c>
      <c r="C89" s="136">
        <f t="shared" si="12"/>
        <v>455865.69319520122</v>
      </c>
      <c r="D89" s="137">
        <f t="shared" si="17"/>
        <v>1291.6194640530703</v>
      </c>
      <c r="E89" s="137">
        <f t="shared" si="16"/>
        <v>8742.135930618595</v>
      </c>
      <c r="F89" s="137">
        <f t="shared" si="18"/>
        <v>10033.755394671665</v>
      </c>
      <c r="G89" s="137">
        <f t="shared" si="13"/>
        <v>447123.5572645826</v>
      </c>
      <c r="L89" s="184">
        <f t="shared" si="23"/>
        <v>47515</v>
      </c>
      <c r="M89" s="142">
        <v>76</v>
      </c>
      <c r="N89" s="150">
        <f t="shared" si="14"/>
        <v>52566.245080530098</v>
      </c>
      <c r="O89" s="185">
        <f t="shared" si="19"/>
        <v>148.94</v>
      </c>
      <c r="P89" s="185">
        <f t="shared" si="20"/>
        <v>1474.9801759483714</v>
      </c>
      <c r="Q89" s="185">
        <f t="shared" si="21"/>
        <v>1623.92</v>
      </c>
      <c r="R89" s="185">
        <f t="shared" si="15"/>
        <v>51091.264904581723</v>
      </c>
    </row>
    <row r="90" spans="1:18" x14ac:dyDescent="0.25">
      <c r="A90" s="134">
        <f t="shared" si="22"/>
        <v>47543</v>
      </c>
      <c r="B90" s="135">
        <v>77</v>
      </c>
      <c r="C90" s="136">
        <f t="shared" si="12"/>
        <v>447123.5572645826</v>
      </c>
      <c r="D90" s="137">
        <f t="shared" si="17"/>
        <v>1266.8500789163174</v>
      </c>
      <c r="E90" s="137">
        <f t="shared" si="16"/>
        <v>8766.9053157553481</v>
      </c>
      <c r="F90" s="137">
        <f t="shared" si="18"/>
        <v>10033.755394671665</v>
      </c>
      <c r="G90" s="137">
        <f t="shared" si="13"/>
        <v>438356.65194882726</v>
      </c>
      <c r="L90" s="184">
        <f t="shared" si="23"/>
        <v>47543</v>
      </c>
      <c r="M90" s="142">
        <v>77</v>
      </c>
      <c r="N90" s="150">
        <f t="shared" si="14"/>
        <v>51091.264904581723</v>
      </c>
      <c r="O90" s="185">
        <f t="shared" si="19"/>
        <v>144.76</v>
      </c>
      <c r="P90" s="185">
        <f t="shared" si="20"/>
        <v>1479.1592864468919</v>
      </c>
      <c r="Q90" s="185">
        <f t="shared" si="21"/>
        <v>1623.92</v>
      </c>
      <c r="R90" s="185">
        <f t="shared" si="15"/>
        <v>49612.105618134832</v>
      </c>
    </row>
    <row r="91" spans="1:18" x14ac:dyDescent="0.25">
      <c r="A91" s="134">
        <f t="shared" si="22"/>
        <v>47574</v>
      </c>
      <c r="B91" s="135">
        <v>78</v>
      </c>
      <c r="C91" s="136">
        <f t="shared" si="12"/>
        <v>438356.65194882726</v>
      </c>
      <c r="D91" s="137">
        <f t="shared" si="17"/>
        <v>1242.0105138550109</v>
      </c>
      <c r="E91" s="137">
        <f t="shared" si="16"/>
        <v>8791.7448808166555</v>
      </c>
      <c r="F91" s="137">
        <f t="shared" si="18"/>
        <v>10033.755394671667</v>
      </c>
      <c r="G91" s="137">
        <f t="shared" si="13"/>
        <v>429564.90706801059</v>
      </c>
      <c r="L91" s="184">
        <f t="shared" si="23"/>
        <v>47574</v>
      </c>
      <c r="M91" s="142">
        <v>78</v>
      </c>
      <c r="N91" s="150">
        <f t="shared" si="14"/>
        <v>49612.105618134832</v>
      </c>
      <c r="O91" s="185">
        <f t="shared" si="19"/>
        <v>140.57</v>
      </c>
      <c r="P91" s="185">
        <f t="shared" si="20"/>
        <v>1483.3502377584914</v>
      </c>
      <c r="Q91" s="185">
        <f t="shared" si="21"/>
        <v>1623.92</v>
      </c>
      <c r="R91" s="185">
        <f t="shared" si="15"/>
        <v>48128.755380376344</v>
      </c>
    </row>
    <row r="92" spans="1:18" x14ac:dyDescent="0.25">
      <c r="A92" s="134">
        <f t="shared" si="22"/>
        <v>47604</v>
      </c>
      <c r="B92" s="135">
        <v>79</v>
      </c>
      <c r="C92" s="136">
        <f t="shared" si="12"/>
        <v>429564.90706801059</v>
      </c>
      <c r="D92" s="137">
        <f t="shared" si="17"/>
        <v>1217.1005700260303</v>
      </c>
      <c r="E92" s="137">
        <f t="shared" si="16"/>
        <v>8816.6548246456368</v>
      </c>
      <c r="F92" s="137">
        <f t="shared" si="18"/>
        <v>10033.755394671667</v>
      </c>
      <c r="G92" s="137">
        <f t="shared" si="13"/>
        <v>420748.25224336493</v>
      </c>
      <c r="L92" s="184">
        <f t="shared" si="23"/>
        <v>47604</v>
      </c>
      <c r="M92" s="142">
        <v>79</v>
      </c>
      <c r="N92" s="150">
        <f t="shared" si="14"/>
        <v>48128.755380376344</v>
      </c>
      <c r="O92" s="185">
        <f t="shared" si="19"/>
        <v>136.36000000000001</v>
      </c>
      <c r="P92" s="185">
        <f t="shared" si="20"/>
        <v>1487.5530634321406</v>
      </c>
      <c r="Q92" s="185">
        <f t="shared" si="21"/>
        <v>1623.92</v>
      </c>
      <c r="R92" s="185">
        <f t="shared" si="15"/>
        <v>46641.202316944204</v>
      </c>
    </row>
    <row r="93" spans="1:18" x14ac:dyDescent="0.25">
      <c r="A93" s="134">
        <f t="shared" si="22"/>
        <v>47635</v>
      </c>
      <c r="B93" s="135">
        <v>80</v>
      </c>
      <c r="C93" s="136">
        <f t="shared" si="12"/>
        <v>420748.25224336493</v>
      </c>
      <c r="D93" s="137">
        <f t="shared" si="17"/>
        <v>1192.1200480228674</v>
      </c>
      <c r="E93" s="137">
        <f t="shared" si="16"/>
        <v>8841.6353466487981</v>
      </c>
      <c r="F93" s="137">
        <f t="shared" si="18"/>
        <v>10033.755394671665</v>
      </c>
      <c r="G93" s="137">
        <f t="shared" si="13"/>
        <v>411906.61689671612</v>
      </c>
      <c r="L93" s="184">
        <f t="shared" si="23"/>
        <v>47635</v>
      </c>
      <c r="M93" s="142">
        <v>80</v>
      </c>
      <c r="N93" s="150">
        <f t="shared" si="14"/>
        <v>46641.202316944204</v>
      </c>
      <c r="O93" s="185">
        <f t="shared" si="19"/>
        <v>132.15</v>
      </c>
      <c r="P93" s="185">
        <f t="shared" si="20"/>
        <v>1491.7677971118649</v>
      </c>
      <c r="Q93" s="185">
        <f t="shared" si="21"/>
        <v>1623.92</v>
      </c>
      <c r="R93" s="185">
        <f t="shared" si="15"/>
        <v>45149.434519832335</v>
      </c>
    </row>
    <row r="94" spans="1:18" x14ac:dyDescent="0.25">
      <c r="A94" s="134">
        <f t="shared" si="22"/>
        <v>47665</v>
      </c>
      <c r="B94" s="135">
        <v>81</v>
      </c>
      <c r="C94" s="136">
        <f t="shared" si="12"/>
        <v>411906.61689671612</v>
      </c>
      <c r="D94" s="137">
        <f t="shared" si="17"/>
        <v>1167.0687478740292</v>
      </c>
      <c r="E94" s="137">
        <f t="shared" si="16"/>
        <v>8866.6866467976361</v>
      </c>
      <c r="F94" s="137">
        <f t="shared" si="18"/>
        <v>10033.755394671665</v>
      </c>
      <c r="G94" s="137">
        <f t="shared" si="13"/>
        <v>403039.93024991849</v>
      </c>
      <c r="L94" s="184">
        <f t="shared" si="23"/>
        <v>47665</v>
      </c>
      <c r="M94" s="142">
        <v>81</v>
      </c>
      <c r="N94" s="150">
        <f t="shared" si="14"/>
        <v>45149.434519832335</v>
      </c>
      <c r="O94" s="185">
        <f t="shared" si="19"/>
        <v>127.92</v>
      </c>
      <c r="P94" s="185">
        <f t="shared" si="20"/>
        <v>1495.9944725370153</v>
      </c>
      <c r="Q94" s="185">
        <f t="shared" si="21"/>
        <v>1623.92</v>
      </c>
      <c r="R94" s="185">
        <f t="shared" si="15"/>
        <v>43653.44004729532</v>
      </c>
    </row>
    <row r="95" spans="1:18" x14ac:dyDescent="0.25">
      <c r="A95" s="134">
        <f t="shared" si="22"/>
        <v>47696</v>
      </c>
      <c r="B95" s="135">
        <v>82</v>
      </c>
      <c r="C95" s="136">
        <f t="shared" si="12"/>
        <v>403039.93024991849</v>
      </c>
      <c r="D95" s="137">
        <f t="shared" si="17"/>
        <v>1141.9464690414361</v>
      </c>
      <c r="E95" s="137">
        <f t="shared" si="16"/>
        <v>8891.8089256302301</v>
      </c>
      <c r="F95" s="137">
        <f t="shared" si="18"/>
        <v>10033.755394671665</v>
      </c>
      <c r="G95" s="137">
        <f t="shared" si="13"/>
        <v>394148.12132428825</v>
      </c>
      <c r="L95" s="184">
        <f t="shared" si="23"/>
        <v>47696</v>
      </c>
      <c r="M95" s="142">
        <v>82</v>
      </c>
      <c r="N95" s="150">
        <f t="shared" si="14"/>
        <v>43653.44004729532</v>
      </c>
      <c r="O95" s="185">
        <f t="shared" si="19"/>
        <v>123.68</v>
      </c>
      <c r="P95" s="185">
        <f t="shared" si="20"/>
        <v>1500.2331235425368</v>
      </c>
      <c r="Q95" s="185">
        <f t="shared" si="21"/>
        <v>1623.92</v>
      </c>
      <c r="R95" s="185">
        <f t="shared" si="15"/>
        <v>42153.206923752783</v>
      </c>
    </row>
    <row r="96" spans="1:18" x14ac:dyDescent="0.25">
      <c r="A96" s="134">
        <f t="shared" si="22"/>
        <v>47727</v>
      </c>
      <c r="B96" s="135">
        <v>83</v>
      </c>
      <c r="C96" s="136">
        <f t="shared" si="12"/>
        <v>394148.12132428825</v>
      </c>
      <c r="D96" s="137">
        <f t="shared" si="17"/>
        <v>1116.7530104188172</v>
      </c>
      <c r="E96" s="137">
        <f t="shared" si="16"/>
        <v>8917.0023842528499</v>
      </c>
      <c r="F96" s="137">
        <f t="shared" si="18"/>
        <v>10033.755394671667</v>
      </c>
      <c r="G96" s="137">
        <f t="shared" si="13"/>
        <v>385231.11894003541</v>
      </c>
      <c r="L96" s="184">
        <f t="shared" si="23"/>
        <v>47727</v>
      </c>
      <c r="M96" s="142">
        <v>83</v>
      </c>
      <c r="N96" s="150">
        <f t="shared" si="14"/>
        <v>42153.206923752783</v>
      </c>
      <c r="O96" s="185">
        <f t="shared" si="19"/>
        <v>119.43</v>
      </c>
      <c r="P96" s="185">
        <f t="shared" si="20"/>
        <v>1504.4837840592409</v>
      </c>
      <c r="Q96" s="185">
        <f t="shared" si="21"/>
        <v>1623.92</v>
      </c>
      <c r="R96" s="185">
        <f t="shared" si="15"/>
        <v>40648.723139693539</v>
      </c>
    </row>
    <row r="97" spans="1:18" x14ac:dyDescent="0.25">
      <c r="A97" s="134">
        <f t="shared" si="22"/>
        <v>47757</v>
      </c>
      <c r="B97" s="135">
        <v>84</v>
      </c>
      <c r="C97" s="136">
        <f t="shared" si="12"/>
        <v>385231.11894003541</v>
      </c>
      <c r="D97" s="137">
        <f t="shared" si="17"/>
        <v>1091.4881703301007</v>
      </c>
      <c r="E97" s="137">
        <f t="shared" si="16"/>
        <v>8942.2672243415636</v>
      </c>
      <c r="F97" s="137">
        <f t="shared" si="18"/>
        <v>10033.755394671665</v>
      </c>
      <c r="G97" s="137">
        <f t="shared" si="13"/>
        <v>376288.85171569383</v>
      </c>
      <c r="L97" s="184">
        <f t="shared" si="23"/>
        <v>47757</v>
      </c>
      <c r="M97" s="142">
        <v>84</v>
      </c>
      <c r="N97" s="150">
        <f t="shared" si="14"/>
        <v>40648.723139693539</v>
      </c>
      <c r="O97" s="185">
        <f t="shared" si="19"/>
        <v>115.17</v>
      </c>
      <c r="P97" s="185">
        <f t="shared" si="20"/>
        <v>1508.7464881140752</v>
      </c>
      <c r="Q97" s="185">
        <f t="shared" si="21"/>
        <v>1623.92</v>
      </c>
      <c r="R97" s="185">
        <f t="shared" si="15"/>
        <v>39139.976651579462</v>
      </c>
    </row>
    <row r="98" spans="1:18" x14ac:dyDescent="0.25">
      <c r="A98" s="134">
        <f t="shared" si="22"/>
        <v>47788</v>
      </c>
      <c r="B98" s="135">
        <v>85</v>
      </c>
      <c r="C98" s="136">
        <f t="shared" si="12"/>
        <v>376288.85171569383</v>
      </c>
      <c r="D98" s="137">
        <f t="shared" si="17"/>
        <v>1066.1517465277996</v>
      </c>
      <c r="E98" s="137">
        <f t="shared" si="16"/>
        <v>8967.6036481438659</v>
      </c>
      <c r="F98" s="137">
        <f t="shared" si="18"/>
        <v>10033.755394671665</v>
      </c>
      <c r="G98" s="137">
        <f t="shared" si="13"/>
        <v>367321.24806754995</v>
      </c>
      <c r="L98" s="184">
        <f t="shared" si="23"/>
        <v>47788</v>
      </c>
      <c r="M98" s="142">
        <v>85</v>
      </c>
      <c r="N98" s="150">
        <f t="shared" si="14"/>
        <v>39139.976651579462</v>
      </c>
      <c r="O98" s="185">
        <f t="shared" si="19"/>
        <v>110.9</v>
      </c>
      <c r="P98" s="185">
        <f t="shared" si="20"/>
        <v>1513.0212698303985</v>
      </c>
      <c r="Q98" s="185">
        <f t="shared" si="21"/>
        <v>1623.92</v>
      </c>
      <c r="R98" s="185">
        <f t="shared" si="15"/>
        <v>37626.955381749067</v>
      </c>
    </row>
    <row r="99" spans="1:18" x14ac:dyDescent="0.25">
      <c r="A99" s="134">
        <f t="shared" si="22"/>
        <v>47818</v>
      </c>
      <c r="B99" s="135">
        <v>86</v>
      </c>
      <c r="C99" s="136">
        <f t="shared" si="12"/>
        <v>367321.24806754995</v>
      </c>
      <c r="D99" s="137">
        <f t="shared" si="17"/>
        <v>1040.743536191392</v>
      </c>
      <c r="E99" s="137">
        <f t="shared" si="16"/>
        <v>8993.0118584802749</v>
      </c>
      <c r="F99" s="137">
        <f t="shared" si="18"/>
        <v>10033.755394671667</v>
      </c>
      <c r="G99" s="137">
        <f t="shared" si="13"/>
        <v>358328.23620906967</v>
      </c>
      <c r="L99" s="184">
        <f t="shared" si="23"/>
        <v>47818</v>
      </c>
      <c r="M99" s="142">
        <v>86</v>
      </c>
      <c r="N99" s="150">
        <f t="shared" si="14"/>
        <v>37626.955381749067</v>
      </c>
      <c r="O99" s="185">
        <f t="shared" si="19"/>
        <v>106.61</v>
      </c>
      <c r="P99" s="185">
        <f t="shared" si="20"/>
        <v>1517.3081634282512</v>
      </c>
      <c r="Q99" s="185">
        <f t="shared" si="21"/>
        <v>1623.92</v>
      </c>
      <c r="R99" s="185">
        <f t="shared" si="15"/>
        <v>36109.647218320817</v>
      </c>
    </row>
    <row r="100" spans="1:18" x14ac:dyDescent="0.25">
      <c r="A100" s="134">
        <f t="shared" si="22"/>
        <v>47849</v>
      </c>
      <c r="B100" s="135">
        <v>87</v>
      </c>
      <c r="C100" s="136">
        <f t="shared" si="12"/>
        <v>358328.23620906967</v>
      </c>
      <c r="D100" s="137">
        <f t="shared" si="17"/>
        <v>1015.2633359256978</v>
      </c>
      <c r="E100" s="137">
        <f t="shared" si="16"/>
        <v>9018.4920587459674</v>
      </c>
      <c r="F100" s="137">
        <f t="shared" si="18"/>
        <v>10033.755394671665</v>
      </c>
      <c r="G100" s="137">
        <f t="shared" si="13"/>
        <v>349309.74415032368</v>
      </c>
      <c r="L100" s="184">
        <f t="shared" si="23"/>
        <v>47849</v>
      </c>
      <c r="M100" s="142">
        <v>87</v>
      </c>
      <c r="N100" s="150">
        <f t="shared" si="14"/>
        <v>36109.647218320817</v>
      </c>
      <c r="O100" s="185">
        <f t="shared" si="19"/>
        <v>102.31</v>
      </c>
      <c r="P100" s="185">
        <f t="shared" si="20"/>
        <v>1521.6072032246311</v>
      </c>
      <c r="Q100" s="185">
        <f t="shared" si="21"/>
        <v>1623.92</v>
      </c>
      <c r="R100" s="185">
        <f t="shared" si="15"/>
        <v>34588.040015096187</v>
      </c>
    </row>
    <row r="101" spans="1:18" x14ac:dyDescent="0.25">
      <c r="A101" s="134">
        <f t="shared" si="22"/>
        <v>47880</v>
      </c>
      <c r="B101" s="135">
        <v>88</v>
      </c>
      <c r="C101" s="136">
        <f t="shared" si="12"/>
        <v>349309.74415032368</v>
      </c>
      <c r="D101" s="137">
        <f t="shared" si="17"/>
        <v>989.71094175925077</v>
      </c>
      <c r="E101" s="137">
        <f t="shared" si="16"/>
        <v>9044.0444529124143</v>
      </c>
      <c r="F101" s="137">
        <f t="shared" si="18"/>
        <v>10033.755394671665</v>
      </c>
      <c r="G101" s="137">
        <f t="shared" si="13"/>
        <v>340265.69969741127</v>
      </c>
      <c r="L101" s="184">
        <f t="shared" si="23"/>
        <v>47880</v>
      </c>
      <c r="M101" s="142">
        <v>88</v>
      </c>
      <c r="N101" s="150">
        <f t="shared" si="14"/>
        <v>34588.040015096187</v>
      </c>
      <c r="O101" s="185">
        <f t="shared" si="19"/>
        <v>98</v>
      </c>
      <c r="P101" s="185">
        <f t="shared" si="20"/>
        <v>1525.9184236337674</v>
      </c>
      <c r="Q101" s="185">
        <f t="shared" si="21"/>
        <v>1623.92</v>
      </c>
      <c r="R101" s="185">
        <f t="shared" si="15"/>
        <v>33062.121591462419</v>
      </c>
    </row>
    <row r="102" spans="1:18" x14ac:dyDescent="0.25">
      <c r="A102" s="134">
        <f t="shared" si="22"/>
        <v>47908</v>
      </c>
      <c r="B102" s="135">
        <v>89</v>
      </c>
      <c r="C102" s="136">
        <f t="shared" si="12"/>
        <v>340265.69969741127</v>
      </c>
      <c r="D102" s="137">
        <f t="shared" si="17"/>
        <v>964.0861491426657</v>
      </c>
      <c r="E102" s="137">
        <f t="shared" si="16"/>
        <v>9069.6692455289995</v>
      </c>
      <c r="F102" s="137">
        <f t="shared" si="18"/>
        <v>10033.755394671665</v>
      </c>
      <c r="G102" s="137">
        <f t="shared" si="13"/>
        <v>331196.03045188228</v>
      </c>
      <c r="L102" s="184">
        <f t="shared" si="23"/>
        <v>47908</v>
      </c>
      <c r="M102" s="142">
        <v>89</v>
      </c>
      <c r="N102" s="150">
        <f t="shared" si="14"/>
        <v>33062.121591462419</v>
      </c>
      <c r="O102" s="185">
        <f t="shared" si="19"/>
        <v>93.68</v>
      </c>
      <c r="P102" s="185">
        <f t="shared" si="20"/>
        <v>1530.2418591673966</v>
      </c>
      <c r="Q102" s="185">
        <f t="shared" si="21"/>
        <v>1623.92</v>
      </c>
      <c r="R102" s="185">
        <f t="shared" si="15"/>
        <v>31531.879732295023</v>
      </c>
    </row>
    <row r="103" spans="1:18" x14ac:dyDescent="0.25">
      <c r="A103" s="134">
        <f t="shared" si="22"/>
        <v>47939</v>
      </c>
      <c r="B103" s="135">
        <v>90</v>
      </c>
      <c r="C103" s="136">
        <f t="shared" si="12"/>
        <v>331196.03045188228</v>
      </c>
      <c r="D103" s="137">
        <f t="shared" si="17"/>
        <v>938.38875294700017</v>
      </c>
      <c r="E103" s="137">
        <f t="shared" si="16"/>
        <v>9095.3666417246641</v>
      </c>
      <c r="F103" s="137">
        <f t="shared" si="18"/>
        <v>10033.755394671663</v>
      </c>
      <c r="G103" s="137">
        <f t="shared" si="13"/>
        <v>322100.66381015762</v>
      </c>
      <c r="L103" s="184">
        <f t="shared" si="23"/>
        <v>47939</v>
      </c>
      <c r="M103" s="142">
        <v>90</v>
      </c>
      <c r="N103" s="150">
        <f t="shared" si="14"/>
        <v>31531.879732295023</v>
      </c>
      <c r="O103" s="185">
        <f t="shared" si="19"/>
        <v>89.34</v>
      </c>
      <c r="P103" s="185">
        <f t="shared" si="20"/>
        <v>1534.5775444350377</v>
      </c>
      <c r="Q103" s="185">
        <f t="shared" si="21"/>
        <v>1623.92</v>
      </c>
      <c r="R103" s="185">
        <f t="shared" si="15"/>
        <v>29997.302187859987</v>
      </c>
    </row>
    <row r="104" spans="1:18" x14ac:dyDescent="0.25">
      <c r="A104" s="134">
        <f t="shared" si="22"/>
        <v>47969</v>
      </c>
      <c r="B104" s="135">
        <v>91</v>
      </c>
      <c r="C104" s="136">
        <f t="shared" si="12"/>
        <v>322100.66381015762</v>
      </c>
      <c r="D104" s="137">
        <f t="shared" si="17"/>
        <v>912.61854746211361</v>
      </c>
      <c r="E104" s="137">
        <f t="shared" si="16"/>
        <v>9121.1368472095528</v>
      </c>
      <c r="F104" s="137">
        <f t="shared" si="18"/>
        <v>10033.755394671667</v>
      </c>
      <c r="G104" s="137">
        <f t="shared" si="13"/>
        <v>312979.52696294809</v>
      </c>
      <c r="L104" s="184">
        <f t="shared" si="23"/>
        <v>47969</v>
      </c>
      <c r="M104" s="142">
        <v>91</v>
      </c>
      <c r="N104" s="150">
        <f t="shared" si="14"/>
        <v>29997.302187859987</v>
      </c>
      <c r="O104" s="185">
        <f t="shared" si="19"/>
        <v>84.99</v>
      </c>
      <c r="P104" s="185">
        <f t="shared" si="20"/>
        <v>1538.9255141442702</v>
      </c>
      <c r="Q104" s="185">
        <f t="shared" si="21"/>
        <v>1623.92</v>
      </c>
      <c r="R104" s="185">
        <f t="shared" si="15"/>
        <v>28458.376673715717</v>
      </c>
    </row>
    <row r="105" spans="1:18" x14ac:dyDescent="0.25">
      <c r="A105" s="134">
        <f t="shared" si="22"/>
        <v>48000</v>
      </c>
      <c r="B105" s="135">
        <v>92</v>
      </c>
      <c r="C105" s="136">
        <f t="shared" si="12"/>
        <v>312979.52696294809</v>
      </c>
      <c r="D105" s="137">
        <f t="shared" si="17"/>
        <v>886.77532639501976</v>
      </c>
      <c r="E105" s="137">
        <f t="shared" si="16"/>
        <v>9146.9800682766454</v>
      </c>
      <c r="F105" s="137">
        <f t="shared" si="18"/>
        <v>10033.755394671665</v>
      </c>
      <c r="G105" s="137">
        <f t="shared" si="13"/>
        <v>303832.54689467145</v>
      </c>
      <c r="L105" s="184">
        <f t="shared" si="23"/>
        <v>48000</v>
      </c>
      <c r="M105" s="142">
        <v>92</v>
      </c>
      <c r="N105" s="150">
        <f t="shared" si="14"/>
        <v>28458.376673715717</v>
      </c>
      <c r="O105" s="185">
        <f t="shared" si="19"/>
        <v>80.63</v>
      </c>
      <c r="P105" s="185">
        <f t="shared" si="20"/>
        <v>1543.2858031010123</v>
      </c>
      <c r="Q105" s="185">
        <f t="shared" si="21"/>
        <v>1623.92</v>
      </c>
      <c r="R105" s="185">
        <f t="shared" si="15"/>
        <v>26915.090870614706</v>
      </c>
    </row>
    <row r="106" spans="1:18" x14ac:dyDescent="0.25">
      <c r="A106" s="134">
        <f t="shared" si="22"/>
        <v>48030</v>
      </c>
      <c r="B106" s="135">
        <v>93</v>
      </c>
      <c r="C106" s="136">
        <f t="shared" si="12"/>
        <v>303832.54689467145</v>
      </c>
      <c r="D106" s="137">
        <f t="shared" si="17"/>
        <v>860.85888286823604</v>
      </c>
      <c r="E106" s="137">
        <f t="shared" si="16"/>
        <v>9172.8965118034284</v>
      </c>
      <c r="F106" s="137">
        <f t="shared" si="18"/>
        <v>10033.755394671665</v>
      </c>
      <c r="G106" s="137">
        <f t="shared" si="13"/>
        <v>294659.65038286801</v>
      </c>
      <c r="L106" s="184">
        <f t="shared" si="23"/>
        <v>48030</v>
      </c>
      <c r="M106" s="142">
        <v>93</v>
      </c>
      <c r="N106" s="150">
        <f t="shared" si="14"/>
        <v>26915.090870614706</v>
      </c>
      <c r="O106" s="185">
        <f t="shared" si="19"/>
        <v>76.260000000000005</v>
      </c>
      <c r="P106" s="185">
        <f t="shared" si="20"/>
        <v>1547.6584462097985</v>
      </c>
      <c r="Q106" s="185">
        <f t="shared" si="21"/>
        <v>1623.92</v>
      </c>
      <c r="R106" s="185">
        <f t="shared" si="15"/>
        <v>25367.432424404906</v>
      </c>
    </row>
    <row r="107" spans="1:18" x14ac:dyDescent="0.25">
      <c r="A107" s="134">
        <f t="shared" si="22"/>
        <v>48061</v>
      </c>
      <c r="B107" s="135">
        <v>94</v>
      </c>
      <c r="C107" s="136">
        <f t="shared" si="12"/>
        <v>294659.65038286801</v>
      </c>
      <c r="D107" s="137">
        <f t="shared" si="17"/>
        <v>834.86900941812621</v>
      </c>
      <c r="E107" s="137">
        <f t="shared" si="16"/>
        <v>9198.8863852535396</v>
      </c>
      <c r="F107" s="137">
        <f t="shared" si="18"/>
        <v>10033.755394671665</v>
      </c>
      <c r="G107" s="137">
        <f t="shared" si="13"/>
        <v>285460.7639976145</v>
      </c>
      <c r="L107" s="184">
        <f t="shared" si="23"/>
        <v>48061</v>
      </c>
      <c r="M107" s="142">
        <v>94</v>
      </c>
      <c r="N107" s="150">
        <f t="shared" si="14"/>
        <v>25367.432424404906</v>
      </c>
      <c r="O107" s="185">
        <f t="shared" si="19"/>
        <v>71.87</v>
      </c>
      <c r="P107" s="185">
        <f t="shared" si="20"/>
        <v>1552.0434784740594</v>
      </c>
      <c r="Q107" s="185">
        <f t="shared" si="21"/>
        <v>1623.92</v>
      </c>
      <c r="R107" s="185">
        <f t="shared" si="15"/>
        <v>23815.388945930845</v>
      </c>
    </row>
    <row r="108" spans="1:18" x14ac:dyDescent="0.25">
      <c r="A108" s="134">
        <f t="shared" si="22"/>
        <v>48092</v>
      </c>
      <c r="B108" s="135">
        <v>95</v>
      </c>
      <c r="C108" s="136">
        <f t="shared" si="12"/>
        <v>285460.7639976145</v>
      </c>
      <c r="D108" s="137">
        <f t="shared" si="17"/>
        <v>808.80549799324126</v>
      </c>
      <c r="E108" s="137">
        <f t="shared" si="16"/>
        <v>9224.9498966784231</v>
      </c>
      <c r="F108" s="137">
        <f t="shared" si="18"/>
        <v>10033.755394671665</v>
      </c>
      <c r="G108" s="137">
        <f t="shared" si="13"/>
        <v>276235.81410093606</v>
      </c>
      <c r="L108" s="184">
        <f t="shared" si="23"/>
        <v>48092</v>
      </c>
      <c r="M108" s="142">
        <v>95</v>
      </c>
      <c r="N108" s="150">
        <f t="shared" si="14"/>
        <v>23815.388945930845</v>
      </c>
      <c r="O108" s="185">
        <f t="shared" si="19"/>
        <v>67.48</v>
      </c>
      <c r="P108" s="185">
        <f t="shared" si="20"/>
        <v>1556.4409349964026</v>
      </c>
      <c r="Q108" s="185">
        <f t="shared" si="21"/>
        <v>1623.92</v>
      </c>
      <c r="R108" s="185">
        <f t="shared" si="15"/>
        <v>22258.948010934444</v>
      </c>
    </row>
    <row r="109" spans="1:18" x14ac:dyDescent="0.25">
      <c r="A109" s="134">
        <f t="shared" si="22"/>
        <v>48122</v>
      </c>
      <c r="B109" s="135">
        <v>96</v>
      </c>
      <c r="C109" s="136">
        <f t="shared" si="12"/>
        <v>276235.81410093606</v>
      </c>
      <c r="D109" s="137">
        <f t="shared" si="17"/>
        <v>782.6681399526525</v>
      </c>
      <c r="E109" s="137">
        <f t="shared" si="16"/>
        <v>9251.087254719012</v>
      </c>
      <c r="F109" s="137">
        <f t="shared" si="18"/>
        <v>10033.755394671665</v>
      </c>
      <c r="G109" s="137">
        <f t="shared" si="13"/>
        <v>266984.72684621706</v>
      </c>
      <c r="L109" s="184">
        <f t="shared" si="23"/>
        <v>48122</v>
      </c>
      <c r="M109" s="142">
        <v>96</v>
      </c>
      <c r="N109" s="150">
        <f t="shared" si="14"/>
        <v>22258.948010934444</v>
      </c>
      <c r="O109" s="185">
        <f t="shared" si="19"/>
        <v>63.07</v>
      </c>
      <c r="P109" s="185">
        <f t="shared" si="20"/>
        <v>1560.8508509788926</v>
      </c>
      <c r="Q109" s="185">
        <f t="shared" si="21"/>
        <v>1623.92</v>
      </c>
      <c r="R109" s="185">
        <f t="shared" si="15"/>
        <v>20698.097159955552</v>
      </c>
    </row>
    <row r="110" spans="1:18" x14ac:dyDescent="0.25">
      <c r="A110" s="134">
        <f t="shared" si="22"/>
        <v>48153</v>
      </c>
      <c r="B110" s="135">
        <v>97</v>
      </c>
      <c r="C110" s="136">
        <f t="shared" si="12"/>
        <v>266984.72684621706</v>
      </c>
      <c r="D110" s="137">
        <f t="shared" si="17"/>
        <v>756.45672606428184</v>
      </c>
      <c r="E110" s="137">
        <f t="shared" si="16"/>
        <v>9277.2986686073837</v>
      </c>
      <c r="F110" s="137">
        <f t="shared" si="18"/>
        <v>10033.755394671665</v>
      </c>
      <c r="G110" s="137">
        <f t="shared" si="13"/>
        <v>257707.42817760969</v>
      </c>
      <c r="L110" s="184">
        <f t="shared" si="23"/>
        <v>48153</v>
      </c>
      <c r="M110" s="142">
        <v>97</v>
      </c>
      <c r="N110" s="150">
        <f t="shared" si="14"/>
        <v>20698.097159955552</v>
      </c>
      <c r="O110" s="185">
        <f t="shared" si="19"/>
        <v>58.64</v>
      </c>
      <c r="P110" s="185">
        <f t="shared" si="20"/>
        <v>1565.2732617233326</v>
      </c>
      <c r="Q110" s="185">
        <f t="shared" si="21"/>
        <v>1623.92</v>
      </c>
      <c r="R110" s="185">
        <f t="shared" si="15"/>
        <v>19132.823898232218</v>
      </c>
    </row>
    <row r="111" spans="1:18" x14ac:dyDescent="0.25">
      <c r="A111" s="134">
        <f t="shared" si="22"/>
        <v>48183</v>
      </c>
      <c r="B111" s="135">
        <v>98</v>
      </c>
      <c r="C111" s="136">
        <f t="shared" si="12"/>
        <v>257707.42817760969</v>
      </c>
      <c r="D111" s="137">
        <f t="shared" si="17"/>
        <v>730.17104650322767</v>
      </c>
      <c r="E111" s="137">
        <f t="shared" si="16"/>
        <v>9303.5843481684387</v>
      </c>
      <c r="F111" s="137">
        <f t="shared" si="18"/>
        <v>10033.755394671667</v>
      </c>
      <c r="G111" s="137">
        <f t="shared" si="13"/>
        <v>248403.84382944126</v>
      </c>
      <c r="L111" s="184">
        <f t="shared" si="23"/>
        <v>48183</v>
      </c>
      <c r="M111" s="142">
        <v>98</v>
      </c>
      <c r="N111" s="150">
        <f t="shared" si="14"/>
        <v>19132.823898232218</v>
      </c>
      <c r="O111" s="185">
        <f t="shared" si="19"/>
        <v>54.21</v>
      </c>
      <c r="P111" s="185">
        <f t="shared" si="20"/>
        <v>1569.7082026315488</v>
      </c>
      <c r="Q111" s="185">
        <f t="shared" si="21"/>
        <v>1623.92</v>
      </c>
      <c r="R111" s="185">
        <f t="shared" si="15"/>
        <v>17563.115695600671</v>
      </c>
    </row>
    <row r="112" spans="1:18" x14ac:dyDescent="0.25">
      <c r="A112" s="134">
        <f t="shared" si="22"/>
        <v>48214</v>
      </c>
      <c r="B112" s="135">
        <v>99</v>
      </c>
      <c r="C112" s="136">
        <f t="shared" si="12"/>
        <v>248403.84382944126</v>
      </c>
      <c r="D112" s="137">
        <f t="shared" si="17"/>
        <v>703.81089085008375</v>
      </c>
      <c r="E112" s="137">
        <f t="shared" si="16"/>
        <v>9329.9445038215817</v>
      </c>
      <c r="F112" s="137">
        <f t="shared" si="18"/>
        <v>10033.755394671665</v>
      </c>
      <c r="G112" s="137">
        <f t="shared" si="13"/>
        <v>239073.89932561968</v>
      </c>
      <c r="L112" s="184">
        <f t="shared" si="23"/>
        <v>48214</v>
      </c>
      <c r="M112" s="142">
        <v>99</v>
      </c>
      <c r="N112" s="150">
        <f t="shared" si="14"/>
        <v>17563.115695600671</v>
      </c>
      <c r="O112" s="185">
        <f t="shared" si="19"/>
        <v>49.76</v>
      </c>
      <c r="P112" s="185">
        <f t="shared" si="20"/>
        <v>1574.1557092056717</v>
      </c>
      <c r="Q112" s="185">
        <f t="shared" si="21"/>
        <v>1623.92</v>
      </c>
      <c r="R112" s="185">
        <f t="shared" si="15"/>
        <v>15988.959986394999</v>
      </c>
    </row>
    <row r="113" spans="1:18" x14ac:dyDescent="0.25">
      <c r="A113" s="134">
        <f t="shared" si="22"/>
        <v>48245</v>
      </c>
      <c r="B113" s="135">
        <v>100</v>
      </c>
      <c r="C113" s="136">
        <f t="shared" si="12"/>
        <v>239073.89932561968</v>
      </c>
      <c r="D113" s="137">
        <f t="shared" si="17"/>
        <v>677.37604808925596</v>
      </c>
      <c r="E113" s="137">
        <f t="shared" si="16"/>
        <v>9356.379346582411</v>
      </c>
      <c r="F113" s="137">
        <f t="shared" si="18"/>
        <v>10033.755394671667</v>
      </c>
      <c r="G113" s="137">
        <f t="shared" si="13"/>
        <v>229717.51997903729</v>
      </c>
      <c r="L113" s="184">
        <f t="shared" si="23"/>
        <v>48245</v>
      </c>
      <c r="M113" s="142">
        <v>100</v>
      </c>
      <c r="N113" s="150">
        <f t="shared" si="14"/>
        <v>15988.959986394999</v>
      </c>
      <c r="O113" s="185">
        <f t="shared" si="19"/>
        <v>45.3</v>
      </c>
      <c r="P113" s="185">
        <f t="shared" si="20"/>
        <v>1578.6158170484211</v>
      </c>
      <c r="Q113" s="185">
        <f t="shared" si="21"/>
        <v>1623.92</v>
      </c>
      <c r="R113" s="185">
        <f t="shared" si="15"/>
        <v>14410.344169346577</v>
      </c>
    </row>
    <row r="114" spans="1:18" x14ac:dyDescent="0.25">
      <c r="A114" s="134">
        <f t="shared" si="22"/>
        <v>48274</v>
      </c>
      <c r="B114" s="135">
        <v>101</v>
      </c>
      <c r="C114" s="136">
        <f t="shared" si="12"/>
        <v>229717.51997903729</v>
      </c>
      <c r="D114" s="137">
        <f t="shared" si="17"/>
        <v>650.86630660727258</v>
      </c>
      <c r="E114" s="137">
        <f t="shared" si="16"/>
        <v>9382.8890880643939</v>
      </c>
      <c r="F114" s="137">
        <f t="shared" si="18"/>
        <v>10033.755394671667</v>
      </c>
      <c r="G114" s="137">
        <f t="shared" si="13"/>
        <v>220334.63089097288</v>
      </c>
      <c r="L114" s="184">
        <f t="shared" si="23"/>
        <v>48274</v>
      </c>
      <c r="M114" s="142">
        <v>101</v>
      </c>
      <c r="N114" s="150">
        <f t="shared" si="14"/>
        <v>14410.344169346577</v>
      </c>
      <c r="O114" s="185">
        <f t="shared" si="19"/>
        <v>40.83</v>
      </c>
      <c r="P114" s="185">
        <f t="shared" si="20"/>
        <v>1583.0885618633915</v>
      </c>
      <c r="Q114" s="185">
        <f t="shared" si="21"/>
        <v>1623.92</v>
      </c>
      <c r="R114" s="185">
        <f t="shared" si="15"/>
        <v>12827.255607483186</v>
      </c>
    </row>
    <row r="115" spans="1:18" x14ac:dyDescent="0.25">
      <c r="A115" s="134">
        <f t="shared" si="22"/>
        <v>48305</v>
      </c>
      <c r="B115" s="135">
        <v>102</v>
      </c>
      <c r="C115" s="136">
        <f t="shared" si="12"/>
        <v>220334.63089097288</v>
      </c>
      <c r="D115" s="137">
        <f t="shared" si="17"/>
        <v>624.28145419109001</v>
      </c>
      <c r="E115" s="137">
        <f t="shared" si="16"/>
        <v>9409.473940480575</v>
      </c>
      <c r="F115" s="137">
        <f t="shared" si="18"/>
        <v>10033.755394671665</v>
      </c>
      <c r="G115" s="137">
        <f t="shared" si="13"/>
        <v>210925.1569504923</v>
      </c>
      <c r="L115" s="184">
        <f t="shared" si="23"/>
        <v>48305</v>
      </c>
      <c r="M115" s="142">
        <v>102</v>
      </c>
      <c r="N115" s="150">
        <f t="shared" si="14"/>
        <v>12827.255607483186</v>
      </c>
      <c r="O115" s="185">
        <f t="shared" si="19"/>
        <v>36.340000000000003</v>
      </c>
      <c r="P115" s="185">
        <f t="shared" si="20"/>
        <v>1587.5739794553378</v>
      </c>
      <c r="Q115" s="185">
        <f t="shared" si="21"/>
        <v>1623.92</v>
      </c>
      <c r="R115" s="185">
        <f t="shared" si="15"/>
        <v>11239.681628027849</v>
      </c>
    </row>
    <row r="116" spans="1:18" x14ac:dyDescent="0.25">
      <c r="A116" s="134">
        <f t="shared" si="22"/>
        <v>48335</v>
      </c>
      <c r="B116" s="135">
        <v>103</v>
      </c>
      <c r="C116" s="136">
        <f t="shared" si="12"/>
        <v>210925.1569504923</v>
      </c>
      <c r="D116" s="137">
        <f t="shared" si="17"/>
        <v>597.62127802639509</v>
      </c>
      <c r="E116" s="137">
        <f t="shared" si="16"/>
        <v>9436.1341166452712</v>
      </c>
      <c r="F116" s="137">
        <f t="shared" si="18"/>
        <v>10033.755394671667</v>
      </c>
      <c r="G116" s="137">
        <f t="shared" si="13"/>
        <v>201489.02283384703</v>
      </c>
      <c r="L116" s="184">
        <f t="shared" si="23"/>
        <v>48335</v>
      </c>
      <c r="M116" s="142">
        <v>103</v>
      </c>
      <c r="N116" s="150">
        <f t="shared" si="14"/>
        <v>11239.681628027849</v>
      </c>
      <c r="O116" s="185">
        <f t="shared" si="19"/>
        <v>31.85</v>
      </c>
      <c r="P116" s="185">
        <f t="shared" si="20"/>
        <v>1592.0721057304613</v>
      </c>
      <c r="Q116" s="185">
        <f t="shared" si="21"/>
        <v>1623.92</v>
      </c>
      <c r="R116" s="185">
        <f t="shared" si="15"/>
        <v>9647.6095222973872</v>
      </c>
    </row>
    <row r="117" spans="1:18" x14ac:dyDescent="0.25">
      <c r="A117" s="134">
        <f t="shared" si="22"/>
        <v>48366</v>
      </c>
      <c r="B117" s="135">
        <v>104</v>
      </c>
      <c r="C117" s="136">
        <f t="shared" si="12"/>
        <v>201489.02283384703</v>
      </c>
      <c r="D117" s="137">
        <f t="shared" si="17"/>
        <v>570.88556469590003</v>
      </c>
      <c r="E117" s="137">
        <f t="shared" si="16"/>
        <v>9462.8698299757652</v>
      </c>
      <c r="F117" s="137">
        <f t="shared" si="18"/>
        <v>10033.755394671665</v>
      </c>
      <c r="G117" s="137">
        <f t="shared" si="13"/>
        <v>192026.15300387127</v>
      </c>
      <c r="L117" s="184">
        <f t="shared" si="23"/>
        <v>48366</v>
      </c>
      <c r="M117" s="142">
        <v>104</v>
      </c>
      <c r="N117" s="150">
        <f t="shared" si="14"/>
        <v>9647.6095222973872</v>
      </c>
      <c r="O117" s="185">
        <f t="shared" si="19"/>
        <v>27.33</v>
      </c>
      <c r="P117" s="185">
        <f t="shared" si="20"/>
        <v>1596.5829766966976</v>
      </c>
      <c r="Q117" s="185">
        <f t="shared" si="21"/>
        <v>1623.92</v>
      </c>
      <c r="R117" s="185">
        <f t="shared" si="15"/>
        <v>8051.0265456006891</v>
      </c>
    </row>
    <row r="118" spans="1:18" x14ac:dyDescent="0.25">
      <c r="A118" s="134">
        <f t="shared" si="22"/>
        <v>48396</v>
      </c>
      <c r="B118" s="135">
        <v>105</v>
      </c>
      <c r="C118" s="136">
        <f t="shared" si="12"/>
        <v>192026.15300387127</v>
      </c>
      <c r="D118" s="137">
        <f t="shared" si="17"/>
        <v>544.0741001776355</v>
      </c>
      <c r="E118" s="137">
        <f t="shared" si="16"/>
        <v>9489.6812944940302</v>
      </c>
      <c r="F118" s="137">
        <f t="shared" si="18"/>
        <v>10033.755394671665</v>
      </c>
      <c r="G118" s="137">
        <f t="shared" si="13"/>
        <v>182536.47170937725</v>
      </c>
      <c r="L118" s="184">
        <f t="shared" si="23"/>
        <v>48396</v>
      </c>
      <c r="M118" s="142">
        <v>105</v>
      </c>
      <c r="N118" s="150">
        <f t="shared" si="14"/>
        <v>8051.0265456006891</v>
      </c>
      <c r="O118" s="185">
        <f t="shared" si="19"/>
        <v>22.81</v>
      </c>
      <c r="P118" s="185">
        <f t="shared" si="20"/>
        <v>1601.1066284640049</v>
      </c>
      <c r="Q118" s="185">
        <f t="shared" si="21"/>
        <v>1623.92</v>
      </c>
      <c r="R118" s="185">
        <f t="shared" si="15"/>
        <v>6449.9199171366845</v>
      </c>
    </row>
    <row r="119" spans="1:18" x14ac:dyDescent="0.25">
      <c r="A119" s="134">
        <f t="shared" si="22"/>
        <v>48427</v>
      </c>
      <c r="B119" s="135">
        <v>106</v>
      </c>
      <c r="C119" s="136">
        <f t="shared" si="12"/>
        <v>182536.47170937725</v>
      </c>
      <c r="D119" s="137">
        <f t="shared" si="17"/>
        <v>517.18666984323568</v>
      </c>
      <c r="E119" s="137">
        <f t="shared" si="16"/>
        <v>9516.5687248284285</v>
      </c>
      <c r="F119" s="137">
        <f t="shared" si="18"/>
        <v>10033.755394671663</v>
      </c>
      <c r="G119" s="137">
        <f t="shared" si="13"/>
        <v>173019.90298454883</v>
      </c>
      <c r="L119" s="184">
        <f t="shared" si="23"/>
        <v>48427</v>
      </c>
      <c r="M119" s="142">
        <v>106</v>
      </c>
      <c r="N119" s="150">
        <f t="shared" si="14"/>
        <v>6449.9199171366845</v>
      </c>
      <c r="O119" s="185">
        <f t="shared" si="19"/>
        <v>18.27</v>
      </c>
      <c r="P119" s="185">
        <f t="shared" si="20"/>
        <v>1605.6430972446528</v>
      </c>
      <c r="Q119" s="185">
        <f t="shared" si="21"/>
        <v>1623.92</v>
      </c>
      <c r="R119" s="185">
        <f t="shared" si="15"/>
        <v>4844.2768198920312</v>
      </c>
    </row>
    <row r="120" spans="1:18" x14ac:dyDescent="0.25">
      <c r="A120" s="134">
        <f t="shared" si="22"/>
        <v>48458</v>
      </c>
      <c r="B120" s="135">
        <v>107</v>
      </c>
      <c r="C120" s="136">
        <f t="shared" si="12"/>
        <v>173019.90298454883</v>
      </c>
      <c r="D120" s="137">
        <f t="shared" si="17"/>
        <v>490.22305845622179</v>
      </c>
      <c r="E120" s="137">
        <f t="shared" si="16"/>
        <v>9543.532336215445</v>
      </c>
      <c r="F120" s="137">
        <f t="shared" si="18"/>
        <v>10033.755394671667</v>
      </c>
      <c r="G120" s="137">
        <f t="shared" si="13"/>
        <v>163476.3706483334</v>
      </c>
      <c r="L120" s="184">
        <f t="shared" si="23"/>
        <v>48458</v>
      </c>
      <c r="M120" s="142">
        <v>107</v>
      </c>
      <c r="N120" s="150">
        <f t="shared" si="14"/>
        <v>4844.2768198920312</v>
      </c>
      <c r="O120" s="185">
        <f t="shared" si="19"/>
        <v>13.73</v>
      </c>
      <c r="P120" s="185">
        <f t="shared" si="20"/>
        <v>1610.1924193535126</v>
      </c>
      <c r="Q120" s="185">
        <f t="shared" si="21"/>
        <v>1623.92</v>
      </c>
      <c r="R120" s="185">
        <f t="shared" si="15"/>
        <v>3234.0844005385188</v>
      </c>
    </row>
    <row r="121" spans="1:18" x14ac:dyDescent="0.25">
      <c r="A121" s="134">
        <f t="shared" si="22"/>
        <v>48488</v>
      </c>
      <c r="B121" s="135">
        <v>108</v>
      </c>
      <c r="C121" s="136">
        <f t="shared" si="12"/>
        <v>163476.3706483334</v>
      </c>
      <c r="D121" s="137">
        <f t="shared" si="17"/>
        <v>463.18305017027797</v>
      </c>
      <c r="E121" s="137">
        <f t="shared" si="16"/>
        <v>9570.5723445013882</v>
      </c>
      <c r="F121" s="137">
        <f t="shared" si="18"/>
        <v>10033.755394671665</v>
      </c>
      <c r="G121" s="137">
        <f t="shared" si="13"/>
        <v>153905.79830383201</v>
      </c>
      <c r="L121" s="184">
        <f t="shared" si="23"/>
        <v>48488</v>
      </c>
      <c r="M121" s="142">
        <v>108</v>
      </c>
      <c r="N121" s="150">
        <f t="shared" si="14"/>
        <v>3234.0844005385188</v>
      </c>
      <c r="O121" s="185">
        <f t="shared" si="19"/>
        <v>9.16</v>
      </c>
      <c r="P121" s="185">
        <f t="shared" si="20"/>
        <v>1614.7546312083477</v>
      </c>
      <c r="Q121" s="185">
        <f t="shared" si="21"/>
        <v>1623.92</v>
      </c>
      <c r="R121" s="185">
        <f t="shared" si="15"/>
        <v>1619.3297693301711</v>
      </c>
    </row>
    <row r="122" spans="1:18" x14ac:dyDescent="0.25">
      <c r="A122" s="134">
        <f t="shared" si="22"/>
        <v>48519</v>
      </c>
      <c r="B122" s="135">
        <v>109</v>
      </c>
      <c r="C122" s="136">
        <f t="shared" si="12"/>
        <v>153905.79830383201</v>
      </c>
      <c r="D122" s="137">
        <f t="shared" si="17"/>
        <v>436.06642852752407</v>
      </c>
      <c r="E122" s="137">
        <f t="shared" si="16"/>
        <v>9597.6889661441401</v>
      </c>
      <c r="F122" s="137">
        <f t="shared" si="18"/>
        <v>10033.755394671663</v>
      </c>
      <c r="G122" s="137">
        <f t="shared" si="13"/>
        <v>144308.10933768787</v>
      </c>
      <c r="L122" s="184">
        <f t="shared" si="23"/>
        <v>48519</v>
      </c>
      <c r="M122" s="142">
        <v>109</v>
      </c>
      <c r="N122" s="150">
        <f t="shared" si="14"/>
        <v>1619.3297693301711</v>
      </c>
      <c r="O122" s="185">
        <f t="shared" si="19"/>
        <v>4.59</v>
      </c>
      <c r="P122" s="185">
        <f t="shared" si="20"/>
        <v>1619.3297693301047</v>
      </c>
      <c r="Q122" s="185">
        <f t="shared" si="21"/>
        <v>1623.92</v>
      </c>
      <c r="R122" s="185">
        <f t="shared" si="15"/>
        <v>6.6393113229423761E-11</v>
      </c>
    </row>
    <row r="123" spans="1:18" x14ac:dyDescent="0.25">
      <c r="A123" s="134"/>
      <c r="B123" s="135"/>
      <c r="C123" s="136"/>
      <c r="D123" s="137"/>
      <c r="E123" s="137"/>
      <c r="F123" s="137"/>
      <c r="G123" s="137"/>
      <c r="L123" s="184"/>
      <c r="M123" s="142"/>
      <c r="N123" s="150"/>
      <c r="O123" s="185"/>
      <c r="P123" s="185"/>
      <c r="Q123" s="185"/>
      <c r="R123" s="185"/>
    </row>
    <row r="124" spans="1:18" x14ac:dyDescent="0.25">
      <c r="A124" s="134"/>
      <c r="B124" s="135"/>
      <c r="C124" s="136"/>
      <c r="D124" s="137"/>
      <c r="E124" s="137"/>
      <c r="F124" s="137"/>
      <c r="G124" s="137"/>
      <c r="L124" s="184"/>
      <c r="M124" s="142"/>
      <c r="N124" s="150"/>
      <c r="O124" s="185"/>
      <c r="P124" s="185"/>
      <c r="Q124" s="185"/>
      <c r="R124" s="185"/>
    </row>
    <row r="125" spans="1:18" x14ac:dyDescent="0.25">
      <c r="A125" s="134"/>
      <c r="B125" s="135"/>
      <c r="C125" s="136"/>
      <c r="D125" s="137"/>
      <c r="E125" s="137"/>
      <c r="F125" s="137"/>
      <c r="G125" s="137"/>
      <c r="L125" s="184"/>
      <c r="M125" s="142"/>
      <c r="N125" s="150"/>
      <c r="O125" s="185"/>
      <c r="P125" s="185"/>
      <c r="Q125" s="185"/>
      <c r="R125" s="185"/>
    </row>
    <row r="126" spans="1:18" x14ac:dyDescent="0.25">
      <c r="A126" s="134"/>
      <c r="B126" s="135"/>
      <c r="C126" s="136"/>
      <c r="D126" s="137"/>
      <c r="E126" s="137"/>
      <c r="F126" s="137"/>
      <c r="G126" s="137"/>
      <c r="L126" s="184"/>
      <c r="M126" s="142"/>
      <c r="N126" s="150"/>
      <c r="O126" s="185"/>
      <c r="P126" s="185"/>
      <c r="Q126" s="185"/>
      <c r="R126" s="185"/>
    </row>
    <row r="127" spans="1:18" x14ac:dyDescent="0.25">
      <c r="A127" s="134"/>
      <c r="B127" s="135"/>
      <c r="C127" s="136"/>
      <c r="D127" s="137"/>
      <c r="E127" s="137"/>
      <c r="F127" s="137"/>
      <c r="G127" s="137"/>
      <c r="L127" s="184"/>
      <c r="M127" s="142"/>
      <c r="N127" s="150"/>
      <c r="O127" s="185"/>
      <c r="P127" s="185"/>
      <c r="Q127" s="185"/>
      <c r="R127" s="185"/>
    </row>
    <row r="128" spans="1:18" x14ac:dyDescent="0.25">
      <c r="A128" s="134"/>
      <c r="B128" s="135"/>
      <c r="C128" s="136"/>
      <c r="D128" s="137"/>
      <c r="E128" s="137"/>
      <c r="F128" s="137"/>
      <c r="G128" s="137"/>
      <c r="L128" s="184"/>
      <c r="M128" s="142"/>
      <c r="N128" s="150"/>
      <c r="O128" s="185"/>
      <c r="P128" s="185"/>
      <c r="Q128" s="185"/>
      <c r="R128" s="185"/>
    </row>
    <row r="129" spans="1:18" x14ac:dyDescent="0.25">
      <c r="A129" s="134"/>
      <c r="B129" s="135"/>
      <c r="C129" s="136"/>
      <c r="D129" s="137"/>
      <c r="E129" s="137"/>
      <c r="F129" s="137"/>
      <c r="G129" s="137"/>
      <c r="L129" s="184"/>
      <c r="M129" s="142"/>
      <c r="N129" s="150"/>
      <c r="O129" s="185"/>
      <c r="P129" s="185"/>
      <c r="Q129" s="185"/>
      <c r="R129" s="185"/>
    </row>
    <row r="130" spans="1:18" x14ac:dyDescent="0.25">
      <c r="A130" s="134"/>
      <c r="B130" s="135"/>
      <c r="C130" s="136"/>
      <c r="D130" s="137"/>
      <c r="E130" s="137"/>
      <c r="F130" s="137"/>
      <c r="G130" s="137"/>
      <c r="L130" s="184"/>
      <c r="M130" s="142"/>
      <c r="N130" s="150"/>
      <c r="O130" s="185"/>
      <c r="P130" s="185"/>
      <c r="Q130" s="185"/>
      <c r="R130" s="185"/>
    </row>
    <row r="131" spans="1:18" x14ac:dyDescent="0.25">
      <c r="A131" s="134"/>
      <c r="B131" s="135"/>
      <c r="C131" s="136"/>
      <c r="D131" s="137"/>
      <c r="E131" s="137"/>
      <c r="F131" s="137"/>
      <c r="G131" s="137"/>
      <c r="L131" s="184"/>
      <c r="M131" s="142"/>
      <c r="N131" s="150"/>
      <c r="O131" s="185"/>
      <c r="P131" s="185"/>
      <c r="Q131" s="185"/>
      <c r="R131" s="185"/>
    </row>
    <row r="132" spans="1:18" x14ac:dyDescent="0.25">
      <c r="A132" s="134"/>
      <c r="B132" s="135"/>
      <c r="C132" s="136"/>
      <c r="D132" s="137"/>
      <c r="E132" s="137"/>
      <c r="F132" s="137"/>
      <c r="G132" s="137"/>
      <c r="L132" s="184"/>
      <c r="M132" s="142"/>
      <c r="N132" s="150"/>
      <c r="O132" s="185"/>
      <c r="P132" s="185"/>
      <c r="Q132" s="185"/>
      <c r="R132" s="185"/>
    </row>
    <row r="133" spans="1:18" x14ac:dyDescent="0.25">
      <c r="A133" s="132"/>
      <c r="B133" s="91"/>
      <c r="C133" s="104"/>
      <c r="D133" s="133"/>
      <c r="E133" s="133"/>
      <c r="F133" s="133"/>
      <c r="G133" s="133"/>
      <c r="L133" s="184"/>
      <c r="M133" s="142"/>
      <c r="N133" s="150"/>
      <c r="O133" s="185"/>
      <c r="P133" s="185"/>
      <c r="Q133" s="185"/>
      <c r="R133" s="18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5BF2-03D5-4419-A0C8-F885E8BE9C0C}">
  <sheetPr codeName="Sheet35"/>
  <dimension ref="A1:R133"/>
  <sheetViews>
    <sheetView showOutlineSymbols="0" showWhiteSpace="0" workbookViewId="0">
      <selection activeCell="B4" sqref="B4"/>
    </sheetView>
  </sheetViews>
  <sheetFormatPr defaultColWidth="9.140625" defaultRowHeight="15" x14ac:dyDescent="0.25"/>
  <cols>
    <col min="1" max="1" width="9.140625" style="90"/>
    <col min="2" max="2" width="7.85546875" style="90" customWidth="1"/>
    <col min="3" max="3" width="14.7109375" style="90" customWidth="1"/>
    <col min="4" max="4" width="14.28515625" style="90" customWidth="1"/>
    <col min="5" max="6" width="14.7109375" style="90" customWidth="1"/>
    <col min="7" max="7" width="14.7109375" style="148" customWidth="1"/>
    <col min="8" max="11" width="9.140625" style="90"/>
    <col min="12" max="12" width="9.140625" style="165"/>
    <col min="13" max="13" width="11.28515625" style="165" customWidth="1"/>
    <col min="14" max="14" width="18.85546875" style="165" customWidth="1"/>
    <col min="15" max="15" width="14.28515625" style="165" customWidth="1"/>
    <col min="16" max="17" width="14.7109375" style="165" customWidth="1"/>
    <col min="18" max="18" width="14.7109375" style="221" customWidth="1"/>
    <col min="19" max="16384" width="9.140625" style="90"/>
  </cols>
  <sheetData>
    <row r="1" spans="1:18" x14ac:dyDescent="0.25">
      <c r="A1"/>
      <c r="B1" s="88"/>
      <c r="C1" s="88"/>
      <c r="D1" s="88"/>
      <c r="E1" s="88"/>
      <c r="F1" s="88"/>
      <c r="G1" s="212"/>
      <c r="L1" s="140"/>
      <c r="M1" s="140"/>
      <c r="N1" s="140"/>
      <c r="O1" s="140"/>
      <c r="P1" s="140"/>
      <c r="Q1" s="140"/>
      <c r="R1" s="218"/>
    </row>
    <row r="2" spans="1:18" x14ac:dyDescent="0.25">
      <c r="A2" s="88"/>
      <c r="B2" s="88"/>
      <c r="C2" s="88"/>
      <c r="D2" s="88"/>
      <c r="E2" s="88"/>
      <c r="F2" s="91"/>
      <c r="G2" s="213"/>
      <c r="L2" s="140"/>
      <c r="M2" s="140"/>
      <c r="N2" s="140"/>
      <c r="O2" s="140"/>
      <c r="P2" s="140"/>
      <c r="Q2" s="142"/>
      <c r="R2" s="219"/>
    </row>
    <row r="3" spans="1:18" x14ac:dyDescent="0.25">
      <c r="A3" s="88"/>
      <c r="B3" s="88"/>
      <c r="C3" s="88"/>
      <c r="D3" s="88"/>
      <c r="E3" s="88"/>
      <c r="F3" s="91"/>
      <c r="G3" s="213"/>
      <c r="L3" s="140"/>
      <c r="M3" s="140"/>
      <c r="N3" s="140"/>
      <c r="O3" s="140"/>
      <c r="P3" s="140"/>
      <c r="Q3" s="142"/>
      <c r="R3" s="219"/>
    </row>
    <row r="4" spans="1:18" ht="21" x14ac:dyDescent="0.35">
      <c r="A4" s="88"/>
      <c r="B4" s="144" t="s">
        <v>49</v>
      </c>
      <c r="C4" s="88"/>
      <c r="D4" s="88"/>
      <c r="E4" s="145"/>
      <c r="F4" s="146" t="s">
        <v>4</v>
      </c>
      <c r="G4" s="214"/>
      <c r="K4" s="148"/>
      <c r="L4" s="140"/>
      <c r="M4" s="149" t="s">
        <v>72</v>
      </c>
      <c r="N4" s="140"/>
      <c r="O4" s="140"/>
      <c r="P4" s="142"/>
      <c r="Q4" s="150"/>
      <c r="R4" s="220"/>
    </row>
    <row r="5" spans="1:18" x14ac:dyDescent="0.25">
      <c r="A5" s="88"/>
      <c r="B5" s="88"/>
      <c r="C5" s="88"/>
      <c r="D5" s="88"/>
      <c r="E5" s="88"/>
      <c r="F5" s="136"/>
      <c r="G5" s="215"/>
      <c r="K5" s="151"/>
      <c r="L5" s="140"/>
      <c r="M5" s="140"/>
      <c r="N5" s="140"/>
      <c r="O5" s="140"/>
      <c r="P5" s="140"/>
      <c r="Q5" s="150"/>
      <c r="R5" s="220"/>
    </row>
    <row r="6" spans="1:18" x14ac:dyDescent="0.25">
      <c r="A6" s="88"/>
      <c r="B6" s="152" t="s">
        <v>52</v>
      </c>
      <c r="C6" s="153"/>
      <c r="D6" s="154"/>
      <c r="E6" s="109">
        <v>45231</v>
      </c>
      <c r="F6" s="155"/>
      <c r="G6" s="215"/>
      <c r="K6" s="156"/>
      <c r="L6" s="140"/>
      <c r="M6" s="157" t="s">
        <v>52</v>
      </c>
      <c r="N6" s="158"/>
      <c r="O6" s="159"/>
      <c r="P6" s="160">
        <f>E6</f>
        <v>45231</v>
      </c>
      <c r="Q6" s="161"/>
      <c r="R6" s="220"/>
    </row>
    <row r="7" spans="1:18" x14ac:dyDescent="0.25">
      <c r="A7" s="88"/>
      <c r="B7" s="162" t="s">
        <v>54</v>
      </c>
      <c r="C7" s="135"/>
      <c r="E7" s="113">
        <v>109</v>
      </c>
      <c r="F7" s="163" t="s">
        <v>55</v>
      </c>
      <c r="G7" s="215"/>
      <c r="K7" s="139"/>
      <c r="L7" s="140"/>
      <c r="M7" s="164" t="s">
        <v>54</v>
      </c>
      <c r="N7" s="142"/>
      <c r="P7" s="166">
        <f>E7</f>
        <v>109</v>
      </c>
      <c r="Q7" s="167" t="s">
        <v>55</v>
      </c>
    </row>
    <row r="8" spans="1:18" x14ac:dyDescent="0.25">
      <c r="A8" s="88"/>
      <c r="B8" s="162" t="s">
        <v>62</v>
      </c>
      <c r="C8" s="135"/>
      <c r="D8" s="168">
        <f>E6-1</f>
        <v>45230</v>
      </c>
      <c r="E8" s="122">
        <v>95255.343398430676</v>
      </c>
      <c r="F8" s="163" t="s">
        <v>58</v>
      </c>
      <c r="G8" s="215"/>
      <c r="K8" s="139"/>
      <c r="L8" s="140"/>
      <c r="M8" s="164" t="s">
        <v>73</v>
      </c>
      <c r="N8" s="142"/>
      <c r="O8" s="169">
        <f>P6-1</f>
        <v>45230</v>
      </c>
      <c r="P8" s="170">
        <v>68128.181216863581</v>
      </c>
      <c r="Q8" s="167" t="s">
        <v>58</v>
      </c>
    </row>
    <row r="9" spans="1:18" x14ac:dyDescent="0.25">
      <c r="A9" s="88"/>
      <c r="B9" s="162" t="s">
        <v>63</v>
      </c>
      <c r="C9" s="135"/>
      <c r="D9" s="168">
        <f>EDATE(D8,E7)</f>
        <v>48548</v>
      </c>
      <c r="E9" s="117">
        <v>0</v>
      </c>
      <c r="F9" s="163" t="s">
        <v>58</v>
      </c>
      <c r="G9" s="215"/>
      <c r="K9" s="139"/>
      <c r="L9" s="140"/>
      <c r="M9" s="164" t="s">
        <v>74</v>
      </c>
      <c r="N9" s="142"/>
      <c r="O9" s="169">
        <f>EDATE(O8,P7)</f>
        <v>48548</v>
      </c>
      <c r="P9" s="170">
        <v>0</v>
      </c>
      <c r="Q9" s="167" t="s">
        <v>58</v>
      </c>
      <c r="R9" s="222"/>
    </row>
    <row r="10" spans="1:18" x14ac:dyDescent="0.25">
      <c r="A10" s="88"/>
      <c r="B10" s="125" t="s">
        <v>64</v>
      </c>
      <c r="C10" s="126"/>
      <c r="D10" s="127"/>
      <c r="E10" s="128">
        <v>3.4000000000000002E-2</v>
      </c>
      <c r="F10" s="129"/>
      <c r="G10" s="216"/>
      <c r="K10" s="139"/>
      <c r="L10" s="140"/>
      <c r="M10" s="174" t="s">
        <v>64</v>
      </c>
      <c r="N10" s="175"/>
      <c r="O10" s="176"/>
      <c r="P10" s="177">
        <v>3.4000000000000002E-2</v>
      </c>
      <c r="Q10" s="178"/>
      <c r="R10" s="220"/>
    </row>
    <row r="11" spans="1:18" x14ac:dyDescent="0.25">
      <c r="A11" s="88"/>
      <c r="B11" s="179"/>
      <c r="C11" s="135"/>
      <c r="E11" s="180"/>
      <c r="F11" s="179"/>
      <c r="G11" s="216"/>
      <c r="K11" s="139"/>
      <c r="L11" s="140"/>
      <c r="M11" s="166"/>
      <c r="N11" s="142"/>
      <c r="P11" s="181"/>
      <c r="Q11" s="166"/>
      <c r="R11" s="220"/>
    </row>
    <row r="12" spans="1:18" x14ac:dyDescent="0.25">
      <c r="E12" s="180"/>
      <c r="K12" s="139"/>
    </row>
    <row r="13" spans="1:18" ht="15.75" thickBot="1" x14ac:dyDescent="0.3">
      <c r="A13" s="182" t="s">
        <v>65</v>
      </c>
      <c r="B13" s="182" t="s">
        <v>66</v>
      </c>
      <c r="C13" s="182" t="s">
        <v>67</v>
      </c>
      <c r="D13" s="182" t="s">
        <v>68</v>
      </c>
      <c r="E13" s="182" t="s">
        <v>69</v>
      </c>
      <c r="F13" s="182" t="s">
        <v>70</v>
      </c>
      <c r="G13" s="217" t="s">
        <v>71</v>
      </c>
      <c r="K13" s="139"/>
      <c r="L13" s="183" t="s">
        <v>65</v>
      </c>
      <c r="M13" s="183" t="s">
        <v>66</v>
      </c>
      <c r="N13" s="183" t="s">
        <v>67</v>
      </c>
      <c r="O13" s="183" t="s">
        <v>68</v>
      </c>
      <c r="P13" s="183" t="s">
        <v>69</v>
      </c>
      <c r="Q13" s="183" t="s">
        <v>70</v>
      </c>
      <c r="R13" s="223" t="s">
        <v>71</v>
      </c>
    </row>
    <row r="14" spans="1:18" x14ac:dyDescent="0.25">
      <c r="A14" s="134">
        <f>E6</f>
        <v>45231</v>
      </c>
      <c r="B14" s="135">
        <v>1</v>
      </c>
      <c r="C14" s="136">
        <f>E8</f>
        <v>95255.343398430676</v>
      </c>
      <c r="D14" s="137">
        <f>ROUND(C14*$E$10/12,2)</f>
        <v>269.89</v>
      </c>
      <c r="E14" s="137">
        <f t="shared" ref="E14:E77" si="0">PPMT($E$10/12,B14,$E$7,-$E$8,$E$9,0)</f>
        <v>747.11973881262418</v>
      </c>
      <c r="F14" s="137">
        <f>ROUND(PMT($E$10/12,E7,-E8,E9),2)</f>
        <v>1017.01</v>
      </c>
      <c r="G14" s="136">
        <f>C14-E14</f>
        <v>94508.223659618045</v>
      </c>
      <c r="K14" s="139"/>
      <c r="L14" s="184">
        <f>P6</f>
        <v>45231</v>
      </c>
      <c r="M14" s="142">
        <v>1</v>
      </c>
      <c r="N14" s="150">
        <f>P8</f>
        <v>68128.181216863581</v>
      </c>
      <c r="O14" s="185">
        <f>ROUND(N14*$P$10/12,2)</f>
        <v>193.03</v>
      </c>
      <c r="P14" s="185">
        <f>PPMT($P$10/12,M14,$P$7,-$P$8,$P$9,0)</f>
        <v>534.35226981041785</v>
      </c>
      <c r="Q14" s="185">
        <f>ROUND(PMT($P$10/12,P7,-P8,P9),2)</f>
        <v>727.38</v>
      </c>
      <c r="R14" s="150">
        <f>N14-P14</f>
        <v>67593.82894705316</v>
      </c>
    </row>
    <row r="15" spans="1:18" x14ac:dyDescent="0.25">
      <c r="A15" s="134">
        <f>EDATE(A14,1)</f>
        <v>45261</v>
      </c>
      <c r="B15" s="135">
        <v>2</v>
      </c>
      <c r="C15" s="136">
        <f>G14</f>
        <v>94508.223659618045</v>
      </c>
      <c r="D15" s="137">
        <f t="shared" ref="D15:D72" si="1">ROUND(C15*$E$10/12,2)</f>
        <v>267.77</v>
      </c>
      <c r="E15" s="137">
        <f t="shared" si="0"/>
        <v>749.23657807259326</v>
      </c>
      <c r="F15" s="137">
        <f>F14</f>
        <v>1017.01</v>
      </c>
      <c r="G15" s="136">
        <f t="shared" ref="G15:G72" si="2">C15-E15</f>
        <v>93758.987081545449</v>
      </c>
      <c r="K15" s="139"/>
      <c r="L15" s="184">
        <f>EDATE(L14,1)</f>
        <v>45261</v>
      </c>
      <c r="M15" s="142">
        <v>2</v>
      </c>
      <c r="N15" s="150">
        <f>R14</f>
        <v>67593.82894705316</v>
      </c>
      <c r="O15" s="185">
        <f t="shared" ref="O15:O78" si="3">ROUND(N15*$P$10/12,2)</f>
        <v>191.52</v>
      </c>
      <c r="P15" s="185">
        <f t="shared" ref="P15:P78" si="4">PPMT($P$10/12,M15,$P$7,-$P$8,$P$9,0)</f>
        <v>535.86626790821401</v>
      </c>
      <c r="Q15" s="185">
        <f>Q14</f>
        <v>727.38</v>
      </c>
      <c r="R15" s="150">
        <f t="shared" ref="R15:R72" si="5">N15-P15</f>
        <v>67057.962679144941</v>
      </c>
    </row>
    <row r="16" spans="1:18" x14ac:dyDescent="0.25">
      <c r="A16" s="134">
        <f>EDATE(A15,1)</f>
        <v>45292</v>
      </c>
      <c r="B16" s="135">
        <v>3</v>
      </c>
      <c r="C16" s="136">
        <f>G15</f>
        <v>93758.987081545449</v>
      </c>
      <c r="D16" s="137">
        <f t="shared" si="1"/>
        <v>265.64999999999998</v>
      </c>
      <c r="E16" s="137">
        <f t="shared" si="0"/>
        <v>751.35941504379889</v>
      </c>
      <c r="F16" s="137">
        <f t="shared" ref="F16:F79" si="6">F15</f>
        <v>1017.01</v>
      </c>
      <c r="G16" s="136">
        <f t="shared" si="2"/>
        <v>93007.627666501648</v>
      </c>
      <c r="K16" s="139"/>
      <c r="L16" s="184">
        <f>EDATE(L15,1)</f>
        <v>45292</v>
      </c>
      <c r="M16" s="142">
        <v>3</v>
      </c>
      <c r="N16" s="150">
        <f>R15</f>
        <v>67057.962679144941</v>
      </c>
      <c r="O16" s="185">
        <f t="shared" si="3"/>
        <v>190</v>
      </c>
      <c r="P16" s="185">
        <f t="shared" si="4"/>
        <v>537.38455566728737</v>
      </c>
      <c r="Q16" s="185">
        <f t="shared" ref="Q16:Q79" si="7">Q15</f>
        <v>727.38</v>
      </c>
      <c r="R16" s="150">
        <f t="shared" si="5"/>
        <v>66520.578123477651</v>
      </c>
    </row>
    <row r="17" spans="1:18" x14ac:dyDescent="0.25">
      <c r="A17" s="134">
        <f t="shared" ref="A17:A80" si="8">EDATE(A16,1)</f>
        <v>45323</v>
      </c>
      <c r="B17" s="135">
        <v>4</v>
      </c>
      <c r="C17" s="136">
        <f t="shared" ref="C17:C72" si="9">G16</f>
        <v>93007.627666501648</v>
      </c>
      <c r="D17" s="137">
        <f t="shared" si="1"/>
        <v>263.52</v>
      </c>
      <c r="E17" s="137">
        <f t="shared" si="0"/>
        <v>753.48826671975633</v>
      </c>
      <c r="F17" s="137">
        <f t="shared" si="6"/>
        <v>1017.01</v>
      </c>
      <c r="G17" s="136">
        <f t="shared" si="2"/>
        <v>92254.139399781896</v>
      </c>
      <c r="K17" s="139"/>
      <c r="L17" s="184">
        <f t="shared" ref="L17:L80" si="10">EDATE(L16,1)</f>
        <v>45323</v>
      </c>
      <c r="M17" s="142">
        <v>4</v>
      </c>
      <c r="N17" s="150">
        <f t="shared" ref="N17:N72" si="11">R16</f>
        <v>66520.578123477651</v>
      </c>
      <c r="O17" s="185">
        <f t="shared" si="3"/>
        <v>188.47</v>
      </c>
      <c r="P17" s="185">
        <f t="shared" si="4"/>
        <v>538.90714524167799</v>
      </c>
      <c r="Q17" s="185">
        <f t="shared" si="7"/>
        <v>727.38</v>
      </c>
      <c r="R17" s="150">
        <f t="shared" si="5"/>
        <v>65981.670978235969</v>
      </c>
    </row>
    <row r="18" spans="1:18" x14ac:dyDescent="0.25">
      <c r="A18" s="134">
        <f t="shared" si="8"/>
        <v>45352</v>
      </c>
      <c r="B18" s="135">
        <v>5</v>
      </c>
      <c r="C18" s="136">
        <f t="shared" si="9"/>
        <v>92254.139399781896</v>
      </c>
      <c r="D18" s="137">
        <f t="shared" si="1"/>
        <v>261.39</v>
      </c>
      <c r="E18" s="137">
        <f t="shared" si="0"/>
        <v>755.62315014212891</v>
      </c>
      <c r="F18" s="137">
        <f t="shared" si="6"/>
        <v>1017.01</v>
      </c>
      <c r="G18" s="136">
        <f t="shared" si="2"/>
        <v>91498.516249639768</v>
      </c>
      <c r="K18" s="139"/>
      <c r="L18" s="184">
        <f t="shared" si="10"/>
        <v>45352</v>
      </c>
      <c r="M18" s="142">
        <v>5</v>
      </c>
      <c r="N18" s="150">
        <f t="shared" si="11"/>
        <v>65981.670978235969</v>
      </c>
      <c r="O18" s="185">
        <f t="shared" si="3"/>
        <v>186.95</v>
      </c>
      <c r="P18" s="185">
        <f t="shared" si="4"/>
        <v>540.43404881986271</v>
      </c>
      <c r="Q18" s="185">
        <f t="shared" si="7"/>
        <v>727.38</v>
      </c>
      <c r="R18" s="150">
        <f t="shared" si="5"/>
        <v>65441.236929416104</v>
      </c>
    </row>
    <row r="19" spans="1:18" x14ac:dyDescent="0.25">
      <c r="A19" s="134">
        <f t="shared" si="8"/>
        <v>45383</v>
      </c>
      <c r="B19" s="135">
        <v>6</v>
      </c>
      <c r="C19" s="136">
        <f t="shared" si="9"/>
        <v>91498.516249639768</v>
      </c>
      <c r="D19" s="137">
        <f t="shared" si="1"/>
        <v>259.25</v>
      </c>
      <c r="E19" s="137">
        <f t="shared" si="0"/>
        <v>757.76408240086494</v>
      </c>
      <c r="F19" s="137">
        <f t="shared" si="6"/>
        <v>1017.01</v>
      </c>
      <c r="G19" s="136">
        <f t="shared" si="2"/>
        <v>90740.752167238898</v>
      </c>
      <c r="K19" s="139"/>
      <c r="L19" s="184">
        <f t="shared" si="10"/>
        <v>45383</v>
      </c>
      <c r="M19" s="142">
        <v>6</v>
      </c>
      <c r="N19" s="150">
        <f t="shared" si="11"/>
        <v>65441.236929416104</v>
      </c>
      <c r="O19" s="185">
        <f t="shared" si="3"/>
        <v>185.42</v>
      </c>
      <c r="P19" s="185">
        <f t="shared" si="4"/>
        <v>541.96527862485232</v>
      </c>
      <c r="Q19" s="185">
        <f t="shared" si="7"/>
        <v>727.38</v>
      </c>
      <c r="R19" s="150">
        <f t="shared" si="5"/>
        <v>64899.271650791248</v>
      </c>
    </row>
    <row r="20" spans="1:18" x14ac:dyDescent="0.25">
      <c r="A20" s="134">
        <f t="shared" si="8"/>
        <v>45413</v>
      </c>
      <c r="B20" s="135">
        <v>7</v>
      </c>
      <c r="C20" s="136">
        <f t="shared" si="9"/>
        <v>90740.752167238898</v>
      </c>
      <c r="D20" s="137">
        <f t="shared" si="1"/>
        <v>257.10000000000002</v>
      </c>
      <c r="E20" s="137">
        <f t="shared" si="0"/>
        <v>759.9110806343341</v>
      </c>
      <c r="F20" s="137">
        <f t="shared" si="6"/>
        <v>1017.01</v>
      </c>
      <c r="G20" s="136">
        <f t="shared" si="2"/>
        <v>89980.84108660456</v>
      </c>
      <c r="K20" s="139"/>
      <c r="L20" s="184">
        <f t="shared" si="10"/>
        <v>45413</v>
      </c>
      <c r="M20" s="142">
        <v>7</v>
      </c>
      <c r="N20" s="150">
        <f t="shared" si="11"/>
        <v>64899.271650791248</v>
      </c>
      <c r="O20" s="185">
        <f t="shared" si="3"/>
        <v>183.88</v>
      </c>
      <c r="P20" s="185">
        <f t="shared" si="4"/>
        <v>543.50084691428947</v>
      </c>
      <c r="Q20" s="185">
        <f t="shared" si="7"/>
        <v>727.38</v>
      </c>
      <c r="R20" s="150">
        <f t="shared" si="5"/>
        <v>64355.770803876956</v>
      </c>
    </row>
    <row r="21" spans="1:18" x14ac:dyDescent="0.25">
      <c r="A21" s="134">
        <f>EDATE(A20,1)</f>
        <v>45444</v>
      </c>
      <c r="B21" s="135">
        <v>8</v>
      </c>
      <c r="C21" s="136">
        <f t="shared" si="9"/>
        <v>89980.84108660456</v>
      </c>
      <c r="D21" s="137">
        <f t="shared" si="1"/>
        <v>254.95</v>
      </c>
      <c r="E21" s="137">
        <f t="shared" si="0"/>
        <v>762.0641620294648</v>
      </c>
      <c r="F21" s="137">
        <f t="shared" si="6"/>
        <v>1017.01</v>
      </c>
      <c r="G21" s="136">
        <f t="shared" si="2"/>
        <v>89218.776924575097</v>
      </c>
      <c r="K21" s="139"/>
      <c r="L21" s="184">
        <f>EDATE(L20,1)</f>
        <v>45444</v>
      </c>
      <c r="M21" s="142">
        <v>8</v>
      </c>
      <c r="N21" s="150">
        <f t="shared" si="11"/>
        <v>64355.770803876956</v>
      </c>
      <c r="O21" s="185">
        <f t="shared" si="3"/>
        <v>182.34</v>
      </c>
      <c r="P21" s="185">
        <f t="shared" si="4"/>
        <v>545.04076598054655</v>
      </c>
      <c r="Q21" s="185">
        <f t="shared" si="7"/>
        <v>727.38</v>
      </c>
      <c r="R21" s="150">
        <f t="shared" si="5"/>
        <v>63810.730037896406</v>
      </c>
    </row>
    <row r="22" spans="1:18" x14ac:dyDescent="0.25">
      <c r="A22" s="134">
        <f t="shared" si="8"/>
        <v>45474</v>
      </c>
      <c r="B22" s="135">
        <v>9</v>
      </c>
      <c r="C22" s="136">
        <f t="shared" si="9"/>
        <v>89218.776924575097</v>
      </c>
      <c r="D22" s="137">
        <f t="shared" si="1"/>
        <v>252.79</v>
      </c>
      <c r="E22" s="137">
        <f t="shared" si="0"/>
        <v>764.22334382188149</v>
      </c>
      <c r="F22" s="137">
        <f t="shared" si="6"/>
        <v>1017.01</v>
      </c>
      <c r="G22" s="136">
        <f t="shared" si="2"/>
        <v>88454.553580753214</v>
      </c>
      <c r="K22" s="139"/>
      <c r="L22" s="184">
        <f t="shared" si="10"/>
        <v>45474</v>
      </c>
      <c r="M22" s="142">
        <v>9</v>
      </c>
      <c r="N22" s="150">
        <f t="shared" si="11"/>
        <v>63810.730037896406</v>
      </c>
      <c r="O22" s="185">
        <f t="shared" si="3"/>
        <v>180.8</v>
      </c>
      <c r="P22" s="185">
        <f t="shared" si="4"/>
        <v>546.58504815082483</v>
      </c>
      <c r="Q22" s="185">
        <f t="shared" si="7"/>
        <v>727.38</v>
      </c>
      <c r="R22" s="150">
        <f t="shared" si="5"/>
        <v>63264.144989745582</v>
      </c>
    </row>
    <row r="23" spans="1:18" x14ac:dyDescent="0.25">
      <c r="A23" s="134">
        <f t="shared" si="8"/>
        <v>45505</v>
      </c>
      <c r="B23" s="135">
        <v>10</v>
      </c>
      <c r="C23" s="136">
        <f t="shared" si="9"/>
        <v>88454.553580753214</v>
      </c>
      <c r="D23" s="137">
        <f t="shared" si="1"/>
        <v>250.62</v>
      </c>
      <c r="E23" s="137">
        <f t="shared" si="0"/>
        <v>766.38864329604348</v>
      </c>
      <c r="F23" s="137">
        <f t="shared" si="6"/>
        <v>1017.01</v>
      </c>
      <c r="G23" s="136">
        <f t="shared" si="2"/>
        <v>87688.164937457172</v>
      </c>
      <c r="K23" s="139"/>
      <c r="L23" s="184">
        <f t="shared" si="10"/>
        <v>45505</v>
      </c>
      <c r="M23" s="142">
        <v>10</v>
      </c>
      <c r="N23" s="150">
        <f t="shared" si="11"/>
        <v>63264.144989745582</v>
      </c>
      <c r="O23" s="185">
        <f t="shared" si="3"/>
        <v>179.25</v>
      </c>
      <c r="P23" s="185">
        <f t="shared" si="4"/>
        <v>548.1337057872521</v>
      </c>
      <c r="Q23" s="185">
        <f t="shared" si="7"/>
        <v>727.38</v>
      </c>
      <c r="R23" s="150">
        <f t="shared" si="5"/>
        <v>62716.011283958331</v>
      </c>
    </row>
    <row r="24" spans="1:18" x14ac:dyDescent="0.25">
      <c r="A24" s="134">
        <f t="shared" si="8"/>
        <v>45536</v>
      </c>
      <c r="B24" s="135">
        <v>11</v>
      </c>
      <c r="C24" s="136">
        <f t="shared" si="9"/>
        <v>87688.164937457172</v>
      </c>
      <c r="D24" s="137">
        <f t="shared" si="1"/>
        <v>248.45</v>
      </c>
      <c r="E24" s="137">
        <f t="shared" si="0"/>
        <v>768.56007778538242</v>
      </c>
      <c r="F24" s="137">
        <f t="shared" si="6"/>
        <v>1017.01</v>
      </c>
      <c r="G24" s="136">
        <f t="shared" si="2"/>
        <v>86919.604859671788</v>
      </c>
      <c r="L24" s="184">
        <f t="shared" si="10"/>
        <v>45536</v>
      </c>
      <c r="M24" s="142">
        <v>11</v>
      </c>
      <c r="N24" s="150">
        <f t="shared" si="11"/>
        <v>62716.011283958331</v>
      </c>
      <c r="O24" s="185">
        <f t="shared" si="3"/>
        <v>177.7</v>
      </c>
      <c r="P24" s="185">
        <f t="shared" si="4"/>
        <v>549.68675128698271</v>
      </c>
      <c r="Q24" s="185">
        <f t="shared" si="7"/>
        <v>727.38</v>
      </c>
      <c r="R24" s="150">
        <f t="shared" si="5"/>
        <v>62166.324532671351</v>
      </c>
    </row>
    <row r="25" spans="1:18" x14ac:dyDescent="0.25">
      <c r="A25" s="134">
        <f t="shared" si="8"/>
        <v>45566</v>
      </c>
      <c r="B25" s="135">
        <v>12</v>
      </c>
      <c r="C25" s="136">
        <f t="shared" si="9"/>
        <v>86919.604859671788</v>
      </c>
      <c r="D25" s="137">
        <f t="shared" si="1"/>
        <v>246.27</v>
      </c>
      <c r="E25" s="137">
        <f t="shared" si="0"/>
        <v>770.73766467244081</v>
      </c>
      <c r="F25" s="137">
        <f t="shared" si="6"/>
        <v>1017.01</v>
      </c>
      <c r="G25" s="136">
        <f t="shared" si="2"/>
        <v>86148.867194999344</v>
      </c>
      <c r="L25" s="184">
        <f t="shared" si="10"/>
        <v>45566</v>
      </c>
      <c r="M25" s="142">
        <v>12</v>
      </c>
      <c r="N25" s="150">
        <f t="shared" si="11"/>
        <v>62166.324532671351</v>
      </c>
      <c r="O25" s="185">
        <f t="shared" si="3"/>
        <v>176.14</v>
      </c>
      <c r="P25" s="185">
        <f t="shared" si="4"/>
        <v>551.24419708229573</v>
      </c>
      <c r="Q25" s="185">
        <f t="shared" si="7"/>
        <v>727.38</v>
      </c>
      <c r="R25" s="150">
        <f t="shared" si="5"/>
        <v>61615.080335589053</v>
      </c>
    </row>
    <row r="26" spans="1:18" x14ac:dyDescent="0.25">
      <c r="A26" s="134">
        <f t="shared" si="8"/>
        <v>45597</v>
      </c>
      <c r="B26" s="135">
        <v>13</v>
      </c>
      <c r="C26" s="136">
        <f t="shared" si="9"/>
        <v>86148.867194999344</v>
      </c>
      <c r="D26" s="137">
        <f t="shared" si="1"/>
        <v>244.09</v>
      </c>
      <c r="E26" s="137">
        <f t="shared" si="0"/>
        <v>772.92142138901283</v>
      </c>
      <c r="F26" s="137">
        <f t="shared" si="6"/>
        <v>1017.01</v>
      </c>
      <c r="G26" s="136">
        <f t="shared" si="2"/>
        <v>85375.945773610336</v>
      </c>
      <c r="L26" s="184">
        <f t="shared" si="10"/>
        <v>45597</v>
      </c>
      <c r="M26" s="142">
        <v>13</v>
      </c>
      <c r="N26" s="150">
        <f t="shared" si="11"/>
        <v>61615.080335589053</v>
      </c>
      <c r="O26" s="185">
        <f t="shared" si="3"/>
        <v>174.58</v>
      </c>
      <c r="P26" s="185">
        <f t="shared" si="4"/>
        <v>552.80605564069572</v>
      </c>
      <c r="Q26" s="185">
        <f t="shared" si="7"/>
        <v>727.38</v>
      </c>
      <c r="R26" s="150">
        <f t="shared" si="5"/>
        <v>61062.27427994836</v>
      </c>
    </row>
    <row r="27" spans="1:18" x14ac:dyDescent="0.25">
      <c r="A27" s="134">
        <f t="shared" si="8"/>
        <v>45627</v>
      </c>
      <c r="B27" s="135">
        <v>14</v>
      </c>
      <c r="C27" s="136">
        <f t="shared" si="9"/>
        <v>85375.945773610336</v>
      </c>
      <c r="D27" s="137">
        <f t="shared" si="1"/>
        <v>241.9</v>
      </c>
      <c r="E27" s="137">
        <f t="shared" si="0"/>
        <v>775.11136541628161</v>
      </c>
      <c r="F27" s="137">
        <f t="shared" si="6"/>
        <v>1017.01</v>
      </c>
      <c r="G27" s="136">
        <f t="shared" si="2"/>
        <v>84600.83440819406</v>
      </c>
      <c r="L27" s="184">
        <f t="shared" si="10"/>
        <v>45627</v>
      </c>
      <c r="M27" s="142">
        <v>14</v>
      </c>
      <c r="N27" s="150">
        <f t="shared" si="11"/>
        <v>61062.27427994836</v>
      </c>
      <c r="O27" s="185">
        <f t="shared" si="3"/>
        <v>173.01</v>
      </c>
      <c r="P27" s="185">
        <f t="shared" si="4"/>
        <v>554.3723394650109</v>
      </c>
      <c r="Q27" s="185">
        <f t="shared" si="7"/>
        <v>727.38</v>
      </c>
      <c r="R27" s="150">
        <f t="shared" si="5"/>
        <v>60507.901940483353</v>
      </c>
    </row>
    <row r="28" spans="1:18" x14ac:dyDescent="0.25">
      <c r="A28" s="134">
        <f t="shared" si="8"/>
        <v>45658</v>
      </c>
      <c r="B28" s="135">
        <v>15</v>
      </c>
      <c r="C28" s="136">
        <f t="shared" si="9"/>
        <v>84600.83440819406</v>
      </c>
      <c r="D28" s="137">
        <f t="shared" si="1"/>
        <v>239.7</v>
      </c>
      <c r="E28" s="137">
        <f t="shared" si="0"/>
        <v>777.30751428496103</v>
      </c>
      <c r="F28" s="137">
        <f t="shared" si="6"/>
        <v>1017.01</v>
      </c>
      <c r="G28" s="136">
        <f t="shared" si="2"/>
        <v>83823.526893909104</v>
      </c>
      <c r="L28" s="184">
        <f t="shared" si="10"/>
        <v>45658</v>
      </c>
      <c r="M28" s="142">
        <v>15</v>
      </c>
      <c r="N28" s="150">
        <f t="shared" si="11"/>
        <v>60507.901940483353</v>
      </c>
      <c r="O28" s="185">
        <f t="shared" si="3"/>
        <v>171.44</v>
      </c>
      <c r="P28" s="185">
        <f t="shared" si="4"/>
        <v>555.9430610934952</v>
      </c>
      <c r="Q28" s="185">
        <f t="shared" si="7"/>
        <v>727.38</v>
      </c>
      <c r="R28" s="150">
        <f t="shared" si="5"/>
        <v>59951.958879389858</v>
      </c>
    </row>
    <row r="29" spans="1:18" x14ac:dyDescent="0.25">
      <c r="A29" s="134">
        <f t="shared" si="8"/>
        <v>45689</v>
      </c>
      <c r="B29" s="135">
        <v>16</v>
      </c>
      <c r="C29" s="136">
        <f t="shared" si="9"/>
        <v>83823.526893909104</v>
      </c>
      <c r="D29" s="137">
        <f t="shared" si="1"/>
        <v>237.5</v>
      </c>
      <c r="E29" s="137">
        <f t="shared" si="0"/>
        <v>779.50988557543531</v>
      </c>
      <c r="F29" s="137">
        <f t="shared" si="6"/>
        <v>1017.01</v>
      </c>
      <c r="G29" s="136">
        <f t="shared" si="2"/>
        <v>83044.017008333671</v>
      </c>
      <c r="L29" s="184">
        <f t="shared" si="10"/>
        <v>45689</v>
      </c>
      <c r="M29" s="142">
        <v>16</v>
      </c>
      <c r="N29" s="150">
        <f t="shared" si="11"/>
        <v>59951.958879389858</v>
      </c>
      <c r="O29" s="185">
        <f t="shared" si="3"/>
        <v>169.86</v>
      </c>
      <c r="P29" s="185">
        <f t="shared" si="4"/>
        <v>557.51823309992676</v>
      </c>
      <c r="Q29" s="185">
        <f t="shared" si="7"/>
        <v>727.38</v>
      </c>
      <c r="R29" s="150">
        <f t="shared" si="5"/>
        <v>59394.440646289935</v>
      </c>
    </row>
    <row r="30" spans="1:18" x14ac:dyDescent="0.25">
      <c r="A30" s="134">
        <f t="shared" si="8"/>
        <v>45717</v>
      </c>
      <c r="B30" s="135">
        <v>17</v>
      </c>
      <c r="C30" s="136">
        <f t="shared" si="9"/>
        <v>83044.017008333671</v>
      </c>
      <c r="D30" s="137">
        <f t="shared" si="1"/>
        <v>235.29</v>
      </c>
      <c r="E30" s="137">
        <f t="shared" si="0"/>
        <v>781.71849691789907</v>
      </c>
      <c r="F30" s="137">
        <f t="shared" si="6"/>
        <v>1017.01</v>
      </c>
      <c r="G30" s="136">
        <f t="shared" si="2"/>
        <v>82262.298511415778</v>
      </c>
      <c r="L30" s="184">
        <f t="shared" si="10"/>
        <v>45717</v>
      </c>
      <c r="M30" s="142">
        <v>17</v>
      </c>
      <c r="N30" s="150">
        <f t="shared" si="11"/>
        <v>59394.440646289935</v>
      </c>
      <c r="O30" s="185">
        <f t="shared" si="3"/>
        <v>168.28</v>
      </c>
      <c r="P30" s="185">
        <f t="shared" si="4"/>
        <v>559.09786809370985</v>
      </c>
      <c r="Q30" s="185">
        <f t="shared" si="7"/>
        <v>727.38</v>
      </c>
      <c r="R30" s="150">
        <f t="shared" si="5"/>
        <v>58835.342778196224</v>
      </c>
    </row>
    <row r="31" spans="1:18" x14ac:dyDescent="0.25">
      <c r="A31" s="134">
        <f t="shared" si="8"/>
        <v>45748</v>
      </c>
      <c r="B31" s="135">
        <v>18</v>
      </c>
      <c r="C31" s="136">
        <f t="shared" si="9"/>
        <v>82262.298511415778</v>
      </c>
      <c r="D31" s="137">
        <f t="shared" si="1"/>
        <v>233.08</v>
      </c>
      <c r="E31" s="137">
        <f t="shared" si="0"/>
        <v>783.93336599249972</v>
      </c>
      <c r="F31" s="137">
        <f t="shared" si="6"/>
        <v>1017.01</v>
      </c>
      <c r="G31" s="136">
        <f t="shared" si="2"/>
        <v>81478.365145423275</v>
      </c>
      <c r="L31" s="184">
        <f t="shared" si="10"/>
        <v>45748</v>
      </c>
      <c r="M31" s="142">
        <v>18</v>
      </c>
      <c r="N31" s="150">
        <f t="shared" si="11"/>
        <v>58835.342778196224</v>
      </c>
      <c r="O31" s="185">
        <f t="shared" si="3"/>
        <v>166.7</v>
      </c>
      <c r="P31" s="185">
        <f t="shared" si="4"/>
        <v>560.6819787199754</v>
      </c>
      <c r="Q31" s="185">
        <f t="shared" si="7"/>
        <v>727.38</v>
      </c>
      <c r="R31" s="150">
        <f t="shared" si="5"/>
        <v>58274.660799476245</v>
      </c>
    </row>
    <row r="32" spans="1:18" x14ac:dyDescent="0.25">
      <c r="A32" s="134">
        <f t="shared" si="8"/>
        <v>45778</v>
      </c>
      <c r="B32" s="135">
        <v>19</v>
      </c>
      <c r="C32" s="136">
        <f t="shared" si="9"/>
        <v>81478.365145423275</v>
      </c>
      <c r="D32" s="137">
        <f t="shared" si="1"/>
        <v>230.86</v>
      </c>
      <c r="E32" s="137">
        <f t="shared" si="0"/>
        <v>786.15451052947844</v>
      </c>
      <c r="F32" s="137">
        <f t="shared" si="6"/>
        <v>1017.01</v>
      </c>
      <c r="G32" s="136">
        <f t="shared" si="2"/>
        <v>80692.210634893796</v>
      </c>
      <c r="L32" s="184">
        <f t="shared" si="10"/>
        <v>45778</v>
      </c>
      <c r="M32" s="142">
        <v>19</v>
      </c>
      <c r="N32" s="150">
        <f t="shared" si="11"/>
        <v>58274.660799476245</v>
      </c>
      <c r="O32" s="185">
        <f t="shared" si="3"/>
        <v>165.11</v>
      </c>
      <c r="P32" s="185">
        <f t="shared" si="4"/>
        <v>562.27057765968198</v>
      </c>
      <c r="Q32" s="185">
        <f t="shared" si="7"/>
        <v>727.38</v>
      </c>
      <c r="R32" s="150">
        <f t="shared" si="5"/>
        <v>57712.39022181656</v>
      </c>
    </row>
    <row r="33" spans="1:18" x14ac:dyDescent="0.25">
      <c r="A33" s="134">
        <f t="shared" si="8"/>
        <v>45809</v>
      </c>
      <c r="B33" s="135">
        <v>20</v>
      </c>
      <c r="C33" s="136">
        <f t="shared" si="9"/>
        <v>80692.210634893796</v>
      </c>
      <c r="D33" s="137">
        <f t="shared" si="1"/>
        <v>228.63</v>
      </c>
      <c r="E33" s="137">
        <f t="shared" si="0"/>
        <v>788.38194830931195</v>
      </c>
      <c r="F33" s="137">
        <f t="shared" si="6"/>
        <v>1017.01</v>
      </c>
      <c r="G33" s="136">
        <f t="shared" si="2"/>
        <v>79903.828686584486</v>
      </c>
      <c r="L33" s="184">
        <f t="shared" si="10"/>
        <v>45809</v>
      </c>
      <c r="M33" s="142">
        <v>20</v>
      </c>
      <c r="N33" s="150">
        <f t="shared" si="11"/>
        <v>57712.39022181656</v>
      </c>
      <c r="O33" s="185">
        <f t="shared" si="3"/>
        <v>163.52000000000001</v>
      </c>
      <c r="P33" s="185">
        <f t="shared" si="4"/>
        <v>563.8636776297177</v>
      </c>
      <c r="Q33" s="185">
        <f t="shared" si="7"/>
        <v>727.38</v>
      </c>
      <c r="R33" s="150">
        <f t="shared" si="5"/>
        <v>57148.52654418684</v>
      </c>
    </row>
    <row r="34" spans="1:18" x14ac:dyDescent="0.25">
      <c r="A34" s="134">
        <f t="shared" si="8"/>
        <v>45839</v>
      </c>
      <c r="B34" s="135">
        <v>21</v>
      </c>
      <c r="C34" s="136">
        <f t="shared" si="9"/>
        <v>79903.828686584486</v>
      </c>
      <c r="D34" s="137">
        <f t="shared" si="1"/>
        <v>226.39</v>
      </c>
      <c r="E34" s="137">
        <f t="shared" si="0"/>
        <v>790.61569716285499</v>
      </c>
      <c r="F34" s="137">
        <f t="shared" si="6"/>
        <v>1017.01</v>
      </c>
      <c r="G34" s="136">
        <f t="shared" si="2"/>
        <v>79113.212989421634</v>
      </c>
      <c r="L34" s="184">
        <f t="shared" si="10"/>
        <v>45839</v>
      </c>
      <c r="M34" s="142">
        <v>21</v>
      </c>
      <c r="N34" s="150">
        <f t="shared" si="11"/>
        <v>57148.52654418684</v>
      </c>
      <c r="O34" s="185">
        <f t="shared" si="3"/>
        <v>161.91999999999999</v>
      </c>
      <c r="P34" s="185">
        <f t="shared" si="4"/>
        <v>565.46129138300194</v>
      </c>
      <c r="Q34" s="185">
        <f t="shared" si="7"/>
        <v>727.38</v>
      </c>
      <c r="R34" s="150">
        <f t="shared" si="5"/>
        <v>56583.065252803841</v>
      </c>
    </row>
    <row r="35" spans="1:18" x14ac:dyDescent="0.25">
      <c r="A35" s="134">
        <f t="shared" si="8"/>
        <v>45870</v>
      </c>
      <c r="B35" s="135">
        <v>22</v>
      </c>
      <c r="C35" s="136">
        <f t="shared" si="9"/>
        <v>79113.212989421634</v>
      </c>
      <c r="D35" s="137">
        <f t="shared" si="1"/>
        <v>224.15</v>
      </c>
      <c r="E35" s="137">
        <f t="shared" si="0"/>
        <v>792.85577497148313</v>
      </c>
      <c r="F35" s="137">
        <f t="shared" si="6"/>
        <v>1017.01</v>
      </c>
      <c r="G35" s="136">
        <f t="shared" si="2"/>
        <v>78320.357214450152</v>
      </c>
      <c r="L35" s="184">
        <f t="shared" si="10"/>
        <v>45870</v>
      </c>
      <c r="M35" s="142">
        <v>22</v>
      </c>
      <c r="N35" s="150">
        <f t="shared" si="11"/>
        <v>56583.065252803841</v>
      </c>
      <c r="O35" s="185">
        <f t="shared" si="3"/>
        <v>160.32</v>
      </c>
      <c r="P35" s="185">
        <f t="shared" si="4"/>
        <v>567.06343170858713</v>
      </c>
      <c r="Q35" s="185">
        <f t="shared" si="7"/>
        <v>727.38</v>
      </c>
      <c r="R35" s="150">
        <f t="shared" si="5"/>
        <v>56016.001821095255</v>
      </c>
    </row>
    <row r="36" spans="1:18" x14ac:dyDescent="0.25">
      <c r="A36" s="134">
        <f t="shared" si="8"/>
        <v>45901</v>
      </c>
      <c r="B36" s="135">
        <v>23</v>
      </c>
      <c r="C36" s="136">
        <f t="shared" si="9"/>
        <v>78320.357214450152</v>
      </c>
      <c r="D36" s="137">
        <f t="shared" si="1"/>
        <v>221.91</v>
      </c>
      <c r="E36" s="137">
        <f t="shared" si="0"/>
        <v>795.10219966723548</v>
      </c>
      <c r="F36" s="137">
        <f t="shared" si="6"/>
        <v>1017.01</v>
      </c>
      <c r="G36" s="136">
        <f t="shared" si="2"/>
        <v>77525.255014782917</v>
      </c>
      <c r="L36" s="184">
        <f t="shared" si="10"/>
        <v>45901</v>
      </c>
      <c r="M36" s="142">
        <v>23</v>
      </c>
      <c r="N36" s="150">
        <f t="shared" si="11"/>
        <v>56016.001821095255</v>
      </c>
      <c r="O36" s="185">
        <f t="shared" si="3"/>
        <v>158.71</v>
      </c>
      <c r="P36" s="185">
        <f t="shared" si="4"/>
        <v>568.67011143176137</v>
      </c>
      <c r="Q36" s="185">
        <f t="shared" si="7"/>
        <v>727.38</v>
      </c>
      <c r="R36" s="150">
        <f t="shared" si="5"/>
        <v>55447.331709663493</v>
      </c>
    </row>
    <row r="37" spans="1:18" x14ac:dyDescent="0.25">
      <c r="A37" s="134">
        <f t="shared" si="8"/>
        <v>45931</v>
      </c>
      <c r="B37" s="135">
        <v>24</v>
      </c>
      <c r="C37" s="136">
        <f t="shared" si="9"/>
        <v>77525.255014782917</v>
      </c>
      <c r="D37" s="137">
        <f t="shared" si="1"/>
        <v>219.65</v>
      </c>
      <c r="E37" s="137">
        <f t="shared" si="0"/>
        <v>797.35498923295938</v>
      </c>
      <c r="F37" s="137">
        <f t="shared" si="6"/>
        <v>1017.01</v>
      </c>
      <c r="G37" s="136">
        <f t="shared" si="2"/>
        <v>76727.900025549956</v>
      </c>
      <c r="L37" s="184">
        <f t="shared" si="10"/>
        <v>45931</v>
      </c>
      <c r="M37" s="142">
        <v>24</v>
      </c>
      <c r="N37" s="150">
        <f t="shared" si="11"/>
        <v>55447.331709663493</v>
      </c>
      <c r="O37" s="185">
        <f t="shared" si="3"/>
        <v>157.1</v>
      </c>
      <c r="P37" s="185">
        <f t="shared" si="4"/>
        <v>570.28134341415137</v>
      </c>
      <c r="Q37" s="185">
        <f t="shared" si="7"/>
        <v>727.38</v>
      </c>
      <c r="R37" s="150">
        <f t="shared" si="5"/>
        <v>54877.050366249343</v>
      </c>
    </row>
    <row r="38" spans="1:18" x14ac:dyDescent="0.25">
      <c r="A38" s="134">
        <f t="shared" si="8"/>
        <v>45962</v>
      </c>
      <c r="B38" s="135">
        <v>25</v>
      </c>
      <c r="C38" s="136">
        <f t="shared" si="9"/>
        <v>76727.900025549956</v>
      </c>
      <c r="D38" s="137">
        <f t="shared" si="1"/>
        <v>217.4</v>
      </c>
      <c r="E38" s="137">
        <f t="shared" si="0"/>
        <v>799.61416170245298</v>
      </c>
      <c r="F38" s="137">
        <f t="shared" si="6"/>
        <v>1017.01</v>
      </c>
      <c r="G38" s="136">
        <f t="shared" si="2"/>
        <v>75928.285863847501</v>
      </c>
      <c r="L38" s="184">
        <f t="shared" si="10"/>
        <v>45962</v>
      </c>
      <c r="M38" s="142">
        <v>25</v>
      </c>
      <c r="N38" s="150">
        <f t="shared" si="11"/>
        <v>54877.050366249343</v>
      </c>
      <c r="O38" s="185">
        <f t="shared" si="3"/>
        <v>155.47999999999999</v>
      </c>
      <c r="P38" s="185">
        <f t="shared" si="4"/>
        <v>571.8971405538249</v>
      </c>
      <c r="Q38" s="185">
        <f t="shared" si="7"/>
        <v>727.38</v>
      </c>
      <c r="R38" s="150">
        <f t="shared" si="5"/>
        <v>54305.153225695518</v>
      </c>
    </row>
    <row r="39" spans="1:18" x14ac:dyDescent="0.25">
      <c r="A39" s="134">
        <f t="shared" si="8"/>
        <v>45992</v>
      </c>
      <c r="B39" s="135">
        <v>26</v>
      </c>
      <c r="C39" s="136">
        <f t="shared" si="9"/>
        <v>75928.285863847501</v>
      </c>
      <c r="D39" s="137">
        <f t="shared" si="1"/>
        <v>215.13</v>
      </c>
      <c r="E39" s="137">
        <f t="shared" si="0"/>
        <v>801.87973516060993</v>
      </c>
      <c r="F39" s="137">
        <f t="shared" si="6"/>
        <v>1017.01</v>
      </c>
      <c r="G39" s="136">
        <f t="shared" si="2"/>
        <v>75126.406128686896</v>
      </c>
      <c r="L39" s="184">
        <f t="shared" si="10"/>
        <v>45992</v>
      </c>
      <c r="M39" s="142">
        <v>26</v>
      </c>
      <c r="N39" s="150">
        <f t="shared" si="11"/>
        <v>54305.153225695518</v>
      </c>
      <c r="O39" s="185">
        <f t="shared" si="3"/>
        <v>153.86000000000001</v>
      </c>
      <c r="P39" s="185">
        <f t="shared" si="4"/>
        <v>573.51751578539404</v>
      </c>
      <c r="Q39" s="185">
        <f t="shared" si="7"/>
        <v>727.38</v>
      </c>
      <c r="R39" s="150">
        <f t="shared" si="5"/>
        <v>53731.635709910122</v>
      </c>
    </row>
    <row r="40" spans="1:18" x14ac:dyDescent="0.25">
      <c r="A40" s="134">
        <f t="shared" si="8"/>
        <v>46023</v>
      </c>
      <c r="B40" s="135">
        <v>27</v>
      </c>
      <c r="C40" s="136">
        <f t="shared" si="9"/>
        <v>75126.406128686896</v>
      </c>
      <c r="D40" s="137">
        <f t="shared" si="1"/>
        <v>212.86</v>
      </c>
      <c r="E40" s="137">
        <f t="shared" si="0"/>
        <v>804.15172774356483</v>
      </c>
      <c r="F40" s="137">
        <f t="shared" si="6"/>
        <v>1017.01</v>
      </c>
      <c r="G40" s="136">
        <f t="shared" si="2"/>
        <v>74322.254400943333</v>
      </c>
      <c r="L40" s="184">
        <f t="shared" si="10"/>
        <v>46023</v>
      </c>
      <c r="M40" s="142">
        <v>27</v>
      </c>
      <c r="N40" s="150">
        <f t="shared" si="11"/>
        <v>53731.635709910122</v>
      </c>
      <c r="O40" s="185">
        <f t="shared" si="3"/>
        <v>152.24</v>
      </c>
      <c r="P40" s="185">
        <f t="shared" si="4"/>
        <v>575.14248208011929</v>
      </c>
      <c r="Q40" s="185">
        <f t="shared" si="7"/>
        <v>727.38</v>
      </c>
      <c r="R40" s="150">
        <f t="shared" si="5"/>
        <v>53156.493227830004</v>
      </c>
    </row>
    <row r="41" spans="1:18" x14ac:dyDescent="0.25">
      <c r="A41" s="134">
        <f t="shared" si="8"/>
        <v>46054</v>
      </c>
      <c r="B41" s="135">
        <v>28</v>
      </c>
      <c r="C41" s="136">
        <f t="shared" si="9"/>
        <v>74322.254400943333</v>
      </c>
      <c r="D41" s="137">
        <f t="shared" si="1"/>
        <v>210.58</v>
      </c>
      <c r="E41" s="137">
        <f t="shared" si="0"/>
        <v>806.4301576388383</v>
      </c>
      <c r="F41" s="137">
        <f t="shared" si="6"/>
        <v>1017.01</v>
      </c>
      <c r="G41" s="136">
        <f t="shared" si="2"/>
        <v>73515.824243304494</v>
      </c>
      <c r="L41" s="184">
        <f t="shared" si="10"/>
        <v>46054</v>
      </c>
      <c r="M41" s="142">
        <v>28</v>
      </c>
      <c r="N41" s="150">
        <f t="shared" si="11"/>
        <v>53156.493227830004</v>
      </c>
      <c r="O41" s="185">
        <f t="shared" si="3"/>
        <v>150.61000000000001</v>
      </c>
      <c r="P41" s="185">
        <f t="shared" si="4"/>
        <v>576.77205244601305</v>
      </c>
      <c r="Q41" s="185">
        <f t="shared" si="7"/>
        <v>727.38</v>
      </c>
      <c r="R41" s="150">
        <f t="shared" si="5"/>
        <v>52579.721175383987</v>
      </c>
    </row>
    <row r="42" spans="1:18" x14ac:dyDescent="0.25">
      <c r="A42" s="134">
        <f t="shared" si="8"/>
        <v>46082</v>
      </c>
      <c r="B42" s="135">
        <v>29</v>
      </c>
      <c r="C42" s="136">
        <f t="shared" si="9"/>
        <v>73515.824243304494</v>
      </c>
      <c r="D42" s="137">
        <f t="shared" si="1"/>
        <v>208.29</v>
      </c>
      <c r="E42" s="137">
        <f t="shared" si="0"/>
        <v>808.71504308548162</v>
      </c>
      <c r="F42" s="137">
        <f t="shared" si="6"/>
        <v>1017.01</v>
      </c>
      <c r="G42" s="136">
        <f t="shared" si="2"/>
        <v>72707.109200219013</v>
      </c>
      <c r="L42" s="184">
        <f t="shared" si="10"/>
        <v>46082</v>
      </c>
      <c r="M42" s="142">
        <v>29</v>
      </c>
      <c r="N42" s="150">
        <f t="shared" si="11"/>
        <v>52579.721175383987</v>
      </c>
      <c r="O42" s="185">
        <f t="shared" si="3"/>
        <v>148.97999999999999</v>
      </c>
      <c r="P42" s="185">
        <f t="shared" si="4"/>
        <v>578.40623992794337</v>
      </c>
      <c r="Q42" s="185">
        <f t="shared" si="7"/>
        <v>727.38</v>
      </c>
      <c r="R42" s="150">
        <f t="shared" si="5"/>
        <v>52001.314935456045</v>
      </c>
    </row>
    <row r="43" spans="1:18" x14ac:dyDescent="0.25">
      <c r="A43" s="134">
        <f t="shared" si="8"/>
        <v>46113</v>
      </c>
      <c r="B43" s="135">
        <v>30</v>
      </c>
      <c r="C43" s="136">
        <f t="shared" si="9"/>
        <v>72707.109200219013</v>
      </c>
      <c r="D43" s="137">
        <f t="shared" si="1"/>
        <v>206</v>
      </c>
      <c r="E43" s="137">
        <f t="shared" si="0"/>
        <v>811.00640237422397</v>
      </c>
      <c r="F43" s="137">
        <f t="shared" si="6"/>
        <v>1017.01</v>
      </c>
      <c r="G43" s="136">
        <f t="shared" si="2"/>
        <v>71896.102797844782</v>
      </c>
      <c r="L43" s="184">
        <f t="shared" si="10"/>
        <v>46113</v>
      </c>
      <c r="M43" s="142">
        <v>30</v>
      </c>
      <c r="N43" s="150">
        <f t="shared" si="11"/>
        <v>52001.314935456045</v>
      </c>
      <c r="O43" s="185">
        <f t="shared" si="3"/>
        <v>147.34</v>
      </c>
      <c r="P43" s="185">
        <f t="shared" si="4"/>
        <v>580.04505760773918</v>
      </c>
      <c r="Q43" s="185">
        <f t="shared" si="7"/>
        <v>727.38</v>
      </c>
      <c r="R43" s="150">
        <f t="shared" si="5"/>
        <v>51421.269877848303</v>
      </c>
    </row>
    <row r="44" spans="1:18" x14ac:dyDescent="0.25">
      <c r="A44" s="134">
        <f t="shared" si="8"/>
        <v>46143</v>
      </c>
      <c r="B44" s="135">
        <v>31</v>
      </c>
      <c r="C44" s="136">
        <f t="shared" si="9"/>
        <v>71896.102797844782</v>
      </c>
      <c r="D44" s="137">
        <f t="shared" si="1"/>
        <v>203.71</v>
      </c>
      <c r="E44" s="137">
        <f t="shared" si="0"/>
        <v>813.30425384761747</v>
      </c>
      <c r="F44" s="137">
        <f t="shared" si="6"/>
        <v>1017.01</v>
      </c>
      <c r="G44" s="136">
        <f t="shared" si="2"/>
        <v>71082.798543997167</v>
      </c>
      <c r="L44" s="184">
        <f t="shared" si="10"/>
        <v>46143</v>
      </c>
      <c r="M44" s="142">
        <v>31</v>
      </c>
      <c r="N44" s="150">
        <f t="shared" si="11"/>
        <v>51421.269877848303</v>
      </c>
      <c r="O44" s="185">
        <f t="shared" si="3"/>
        <v>145.69</v>
      </c>
      <c r="P44" s="185">
        <f t="shared" si="4"/>
        <v>581.68851860429447</v>
      </c>
      <c r="Q44" s="185">
        <f t="shared" si="7"/>
        <v>727.38</v>
      </c>
      <c r="R44" s="150">
        <f t="shared" si="5"/>
        <v>50839.58135924401</v>
      </c>
    </row>
    <row r="45" spans="1:18" x14ac:dyDescent="0.25">
      <c r="A45" s="134">
        <f t="shared" si="8"/>
        <v>46174</v>
      </c>
      <c r="B45" s="135">
        <v>32</v>
      </c>
      <c r="C45" s="136">
        <f t="shared" si="9"/>
        <v>71082.798543997167</v>
      </c>
      <c r="D45" s="137">
        <f t="shared" si="1"/>
        <v>201.4</v>
      </c>
      <c r="E45" s="137">
        <f t="shared" si="0"/>
        <v>815.60861590018578</v>
      </c>
      <c r="F45" s="137">
        <f t="shared" si="6"/>
        <v>1017.01</v>
      </c>
      <c r="G45" s="136">
        <f t="shared" si="2"/>
        <v>70267.189928096981</v>
      </c>
      <c r="L45" s="184">
        <f t="shared" si="10"/>
        <v>46174</v>
      </c>
      <c r="M45" s="142">
        <v>32</v>
      </c>
      <c r="N45" s="150">
        <f t="shared" si="11"/>
        <v>50839.58135924401</v>
      </c>
      <c r="O45" s="185">
        <f t="shared" si="3"/>
        <v>144.05000000000001</v>
      </c>
      <c r="P45" s="185">
        <f t="shared" si="4"/>
        <v>583.33663607367328</v>
      </c>
      <c r="Q45" s="185">
        <f t="shared" si="7"/>
        <v>727.38</v>
      </c>
      <c r="R45" s="150">
        <f t="shared" si="5"/>
        <v>50256.244723170334</v>
      </c>
    </row>
    <row r="46" spans="1:18" x14ac:dyDescent="0.25">
      <c r="A46" s="134">
        <f t="shared" si="8"/>
        <v>46204</v>
      </c>
      <c r="B46" s="135">
        <v>33</v>
      </c>
      <c r="C46" s="136">
        <f t="shared" si="9"/>
        <v>70267.189928096981</v>
      </c>
      <c r="D46" s="137">
        <f t="shared" si="1"/>
        <v>199.09</v>
      </c>
      <c r="E46" s="137">
        <f t="shared" si="0"/>
        <v>817.91950697856953</v>
      </c>
      <c r="F46" s="137">
        <f t="shared" si="6"/>
        <v>1017.01</v>
      </c>
      <c r="G46" s="136">
        <f t="shared" si="2"/>
        <v>69449.270421118417</v>
      </c>
      <c r="L46" s="184">
        <f t="shared" si="10"/>
        <v>46204</v>
      </c>
      <c r="M46" s="142">
        <v>33</v>
      </c>
      <c r="N46" s="150">
        <f t="shared" si="11"/>
        <v>50256.244723170334</v>
      </c>
      <c r="O46" s="185">
        <f t="shared" si="3"/>
        <v>142.38999999999999</v>
      </c>
      <c r="P46" s="185">
        <f t="shared" si="4"/>
        <v>584.98942320921537</v>
      </c>
      <c r="Q46" s="185">
        <f t="shared" si="7"/>
        <v>727.38</v>
      </c>
      <c r="R46" s="150">
        <f t="shared" si="5"/>
        <v>49671.255299961122</v>
      </c>
    </row>
    <row r="47" spans="1:18" x14ac:dyDescent="0.25">
      <c r="A47" s="134">
        <f t="shared" si="8"/>
        <v>46235</v>
      </c>
      <c r="B47" s="135">
        <v>34</v>
      </c>
      <c r="C47" s="136">
        <f t="shared" si="9"/>
        <v>69449.270421118417</v>
      </c>
      <c r="D47" s="137">
        <f t="shared" si="1"/>
        <v>196.77</v>
      </c>
      <c r="E47" s="137">
        <f t="shared" si="0"/>
        <v>820.23694558167551</v>
      </c>
      <c r="F47" s="137">
        <f t="shared" si="6"/>
        <v>1017.01</v>
      </c>
      <c r="G47" s="136">
        <f t="shared" si="2"/>
        <v>68629.033475536737</v>
      </c>
      <c r="L47" s="184">
        <f t="shared" si="10"/>
        <v>46235</v>
      </c>
      <c r="M47" s="142">
        <v>34</v>
      </c>
      <c r="N47" s="150">
        <f t="shared" si="11"/>
        <v>49671.255299961122</v>
      </c>
      <c r="O47" s="185">
        <f t="shared" si="3"/>
        <v>140.74</v>
      </c>
      <c r="P47" s="185">
        <f t="shared" si="4"/>
        <v>586.64689324164146</v>
      </c>
      <c r="Q47" s="185">
        <f t="shared" si="7"/>
        <v>727.38</v>
      </c>
      <c r="R47" s="150">
        <f t="shared" si="5"/>
        <v>49084.608406719482</v>
      </c>
    </row>
    <row r="48" spans="1:18" x14ac:dyDescent="0.25">
      <c r="A48" s="134">
        <f t="shared" si="8"/>
        <v>46266</v>
      </c>
      <c r="B48" s="135">
        <v>35</v>
      </c>
      <c r="C48" s="136">
        <f t="shared" si="9"/>
        <v>68629.033475536737</v>
      </c>
      <c r="D48" s="137">
        <f t="shared" si="1"/>
        <v>194.45</v>
      </c>
      <c r="E48" s="137">
        <f t="shared" si="0"/>
        <v>822.56095026082369</v>
      </c>
      <c r="F48" s="137">
        <f t="shared" si="6"/>
        <v>1017.01</v>
      </c>
      <c r="G48" s="136">
        <f t="shared" si="2"/>
        <v>67806.472525275909</v>
      </c>
      <c r="L48" s="184">
        <f t="shared" si="10"/>
        <v>46266</v>
      </c>
      <c r="M48" s="142">
        <v>35</v>
      </c>
      <c r="N48" s="150">
        <f t="shared" si="11"/>
        <v>49084.608406719482</v>
      </c>
      <c r="O48" s="185">
        <f t="shared" si="3"/>
        <v>139.07</v>
      </c>
      <c r="P48" s="185">
        <f t="shared" si="4"/>
        <v>588.30905943915945</v>
      </c>
      <c r="Q48" s="185">
        <f t="shared" si="7"/>
        <v>727.38</v>
      </c>
      <c r="R48" s="150">
        <f t="shared" si="5"/>
        <v>48496.299347280321</v>
      </c>
    </row>
    <row r="49" spans="1:18" x14ac:dyDescent="0.25">
      <c r="A49" s="134">
        <f t="shared" si="8"/>
        <v>46296</v>
      </c>
      <c r="B49" s="135">
        <v>36</v>
      </c>
      <c r="C49" s="136">
        <f t="shared" si="9"/>
        <v>67806.472525275909</v>
      </c>
      <c r="D49" s="137">
        <f t="shared" si="1"/>
        <v>192.12</v>
      </c>
      <c r="E49" s="137">
        <f t="shared" si="0"/>
        <v>824.89153961989587</v>
      </c>
      <c r="F49" s="137">
        <f t="shared" si="6"/>
        <v>1017.01</v>
      </c>
      <c r="G49" s="136">
        <f t="shared" si="2"/>
        <v>66981.580985656008</v>
      </c>
      <c r="L49" s="184">
        <f t="shared" si="10"/>
        <v>46296</v>
      </c>
      <c r="M49" s="142">
        <v>36</v>
      </c>
      <c r="N49" s="150">
        <f t="shared" si="11"/>
        <v>48496.299347280321</v>
      </c>
      <c r="O49" s="185">
        <f t="shared" si="3"/>
        <v>137.41</v>
      </c>
      <c r="P49" s="185">
        <f t="shared" si="4"/>
        <v>589.97593510757042</v>
      </c>
      <c r="Q49" s="185">
        <f t="shared" si="7"/>
        <v>727.38</v>
      </c>
      <c r="R49" s="150">
        <f t="shared" si="5"/>
        <v>47906.323412172751</v>
      </c>
    </row>
    <row r="50" spans="1:18" x14ac:dyDescent="0.25">
      <c r="A50" s="134">
        <f t="shared" si="8"/>
        <v>46327</v>
      </c>
      <c r="B50" s="135">
        <v>37</v>
      </c>
      <c r="C50" s="136">
        <f t="shared" si="9"/>
        <v>66981.580985656008</v>
      </c>
      <c r="D50" s="137">
        <f t="shared" si="1"/>
        <v>189.78</v>
      </c>
      <c r="E50" s="137">
        <f t="shared" si="0"/>
        <v>827.22873231548567</v>
      </c>
      <c r="F50" s="137">
        <f t="shared" si="6"/>
        <v>1017.01</v>
      </c>
      <c r="G50" s="136">
        <f t="shared" si="2"/>
        <v>66154.352253340519</v>
      </c>
      <c r="L50" s="184">
        <f t="shared" si="10"/>
        <v>46327</v>
      </c>
      <c r="M50" s="142">
        <v>37</v>
      </c>
      <c r="N50" s="150">
        <f t="shared" si="11"/>
        <v>47906.323412172751</v>
      </c>
      <c r="O50" s="185">
        <f t="shared" si="3"/>
        <v>135.72999999999999</v>
      </c>
      <c r="P50" s="185">
        <f t="shared" si="4"/>
        <v>591.64753359037525</v>
      </c>
      <c r="Q50" s="185">
        <f t="shared" si="7"/>
        <v>727.38</v>
      </c>
      <c r="R50" s="150">
        <f t="shared" si="5"/>
        <v>47314.675878582377</v>
      </c>
    </row>
    <row r="51" spans="1:18" x14ac:dyDescent="0.25">
      <c r="A51" s="134">
        <f t="shared" si="8"/>
        <v>46357</v>
      </c>
      <c r="B51" s="135">
        <v>38</v>
      </c>
      <c r="C51" s="136">
        <f t="shared" si="9"/>
        <v>66154.352253340519</v>
      </c>
      <c r="D51" s="137">
        <f t="shared" si="1"/>
        <v>187.44</v>
      </c>
      <c r="E51" s="137">
        <f t="shared" si="0"/>
        <v>829.57254705704622</v>
      </c>
      <c r="F51" s="137">
        <f t="shared" si="6"/>
        <v>1017.01</v>
      </c>
      <c r="G51" s="136">
        <f t="shared" si="2"/>
        <v>65324.779706283472</v>
      </c>
      <c r="L51" s="184">
        <f t="shared" si="10"/>
        <v>46357</v>
      </c>
      <c r="M51" s="142">
        <v>38</v>
      </c>
      <c r="N51" s="150">
        <f t="shared" si="11"/>
        <v>47314.675878582377</v>
      </c>
      <c r="O51" s="185">
        <f t="shared" si="3"/>
        <v>134.06</v>
      </c>
      <c r="P51" s="185">
        <f t="shared" si="4"/>
        <v>593.32386826888126</v>
      </c>
      <c r="Q51" s="185">
        <f t="shared" si="7"/>
        <v>727.38</v>
      </c>
      <c r="R51" s="150">
        <f t="shared" si="5"/>
        <v>46721.352010313494</v>
      </c>
    </row>
    <row r="52" spans="1:18" x14ac:dyDescent="0.25">
      <c r="A52" s="134">
        <f t="shared" si="8"/>
        <v>46388</v>
      </c>
      <c r="B52" s="135">
        <v>39</v>
      </c>
      <c r="C52" s="136">
        <f t="shared" si="9"/>
        <v>65324.779706283472</v>
      </c>
      <c r="D52" s="137">
        <f t="shared" si="1"/>
        <v>185.09</v>
      </c>
      <c r="E52" s="137">
        <f t="shared" si="0"/>
        <v>831.92300260704121</v>
      </c>
      <c r="F52" s="137">
        <f t="shared" si="6"/>
        <v>1017.01</v>
      </c>
      <c r="G52" s="136">
        <f t="shared" si="2"/>
        <v>64492.856703676429</v>
      </c>
      <c r="L52" s="184">
        <f t="shared" si="10"/>
        <v>46388</v>
      </c>
      <c r="M52" s="142">
        <v>39</v>
      </c>
      <c r="N52" s="150">
        <f t="shared" si="11"/>
        <v>46721.352010313494</v>
      </c>
      <c r="O52" s="185">
        <f t="shared" si="3"/>
        <v>132.38</v>
      </c>
      <c r="P52" s="185">
        <f t="shared" si="4"/>
        <v>595.00495256230977</v>
      </c>
      <c r="Q52" s="185">
        <f t="shared" si="7"/>
        <v>727.38</v>
      </c>
      <c r="R52" s="150">
        <f t="shared" si="5"/>
        <v>46126.347057751183</v>
      </c>
    </row>
    <row r="53" spans="1:18" x14ac:dyDescent="0.25">
      <c r="A53" s="134">
        <f t="shared" si="8"/>
        <v>46419</v>
      </c>
      <c r="B53" s="135">
        <v>40</v>
      </c>
      <c r="C53" s="136">
        <f t="shared" si="9"/>
        <v>64492.856703676429</v>
      </c>
      <c r="D53" s="137">
        <f t="shared" si="1"/>
        <v>182.73</v>
      </c>
      <c r="E53" s="137">
        <f t="shared" si="0"/>
        <v>834.28011778109442</v>
      </c>
      <c r="F53" s="137">
        <f t="shared" si="6"/>
        <v>1017.01</v>
      </c>
      <c r="G53" s="136">
        <f t="shared" si="2"/>
        <v>63658.576585895331</v>
      </c>
      <c r="L53" s="184">
        <f t="shared" si="10"/>
        <v>46419</v>
      </c>
      <c r="M53" s="142">
        <v>40</v>
      </c>
      <c r="N53" s="150">
        <f t="shared" si="11"/>
        <v>46126.347057751183</v>
      </c>
      <c r="O53" s="185">
        <f t="shared" si="3"/>
        <v>130.69</v>
      </c>
      <c r="P53" s="185">
        <f t="shared" si="4"/>
        <v>596.69079992790296</v>
      </c>
      <c r="Q53" s="185">
        <f t="shared" si="7"/>
        <v>727.38</v>
      </c>
      <c r="R53" s="150">
        <f t="shared" si="5"/>
        <v>45529.656257823277</v>
      </c>
    </row>
    <row r="54" spans="1:18" x14ac:dyDescent="0.25">
      <c r="A54" s="134">
        <f t="shared" si="8"/>
        <v>46447</v>
      </c>
      <c r="B54" s="135">
        <v>41</v>
      </c>
      <c r="C54" s="136">
        <f t="shared" si="9"/>
        <v>63658.576585895331</v>
      </c>
      <c r="D54" s="137">
        <f t="shared" si="1"/>
        <v>180.37</v>
      </c>
      <c r="E54" s="137">
        <f t="shared" si="0"/>
        <v>836.64391144814078</v>
      </c>
      <c r="F54" s="137">
        <f t="shared" si="6"/>
        <v>1017.01</v>
      </c>
      <c r="G54" s="136">
        <f t="shared" si="2"/>
        <v>62821.932674447191</v>
      </c>
      <c r="L54" s="184">
        <f t="shared" si="10"/>
        <v>46447</v>
      </c>
      <c r="M54" s="142">
        <v>41</v>
      </c>
      <c r="N54" s="150">
        <f t="shared" si="11"/>
        <v>45529.656257823277</v>
      </c>
      <c r="O54" s="185">
        <f t="shared" si="3"/>
        <v>129</v>
      </c>
      <c r="P54" s="185">
        <f t="shared" si="4"/>
        <v>598.38142386103198</v>
      </c>
      <c r="Q54" s="185">
        <f t="shared" si="7"/>
        <v>727.38</v>
      </c>
      <c r="R54" s="150">
        <f t="shared" si="5"/>
        <v>44931.274833962249</v>
      </c>
    </row>
    <row r="55" spans="1:18" x14ac:dyDescent="0.25">
      <c r="A55" s="134">
        <f t="shared" si="8"/>
        <v>46478</v>
      </c>
      <c r="B55" s="135">
        <v>42</v>
      </c>
      <c r="C55" s="136">
        <f t="shared" si="9"/>
        <v>62821.932674447191</v>
      </c>
      <c r="D55" s="137">
        <f t="shared" si="1"/>
        <v>178</v>
      </c>
      <c r="E55" s="137">
        <f t="shared" si="0"/>
        <v>839.01440253057717</v>
      </c>
      <c r="F55" s="137">
        <f t="shared" si="6"/>
        <v>1017.01</v>
      </c>
      <c r="G55" s="136">
        <f t="shared" si="2"/>
        <v>61982.918271916613</v>
      </c>
      <c r="L55" s="184">
        <f t="shared" si="10"/>
        <v>46478</v>
      </c>
      <c r="M55" s="142">
        <v>42</v>
      </c>
      <c r="N55" s="150">
        <f t="shared" si="11"/>
        <v>44931.274833962249</v>
      </c>
      <c r="O55" s="185">
        <f t="shared" si="3"/>
        <v>127.31</v>
      </c>
      <c r="P55" s="185">
        <f t="shared" si="4"/>
        <v>600.07683789530483</v>
      </c>
      <c r="Q55" s="185">
        <f t="shared" si="7"/>
        <v>727.38</v>
      </c>
      <c r="R55" s="150">
        <f t="shared" si="5"/>
        <v>44331.197996066941</v>
      </c>
    </row>
    <row r="56" spans="1:18" x14ac:dyDescent="0.25">
      <c r="A56" s="134">
        <f t="shared" si="8"/>
        <v>46508</v>
      </c>
      <c r="B56" s="135">
        <v>43</v>
      </c>
      <c r="C56" s="136">
        <f t="shared" si="9"/>
        <v>61982.918271916613</v>
      </c>
      <c r="D56" s="137">
        <f t="shared" si="1"/>
        <v>175.62</v>
      </c>
      <c r="E56" s="137">
        <f t="shared" si="0"/>
        <v>841.39161000441391</v>
      </c>
      <c r="F56" s="137">
        <f t="shared" si="6"/>
        <v>1017.01</v>
      </c>
      <c r="G56" s="136">
        <f t="shared" si="2"/>
        <v>61141.526661912198</v>
      </c>
      <c r="L56" s="184">
        <f t="shared" si="10"/>
        <v>46508</v>
      </c>
      <c r="M56" s="142">
        <v>43</v>
      </c>
      <c r="N56" s="150">
        <f t="shared" si="11"/>
        <v>44331.197996066941</v>
      </c>
      <c r="O56" s="185">
        <f t="shared" si="3"/>
        <v>125.61</v>
      </c>
      <c r="P56" s="185">
        <f t="shared" si="4"/>
        <v>601.77705560267498</v>
      </c>
      <c r="Q56" s="185">
        <f t="shared" si="7"/>
        <v>727.38</v>
      </c>
      <c r="R56" s="150">
        <f t="shared" si="5"/>
        <v>43729.420940464268</v>
      </c>
    </row>
    <row r="57" spans="1:18" x14ac:dyDescent="0.25">
      <c r="A57" s="134">
        <f t="shared" si="8"/>
        <v>46539</v>
      </c>
      <c r="B57" s="135">
        <v>44</v>
      </c>
      <c r="C57" s="136">
        <f t="shared" si="9"/>
        <v>61141.526661912198</v>
      </c>
      <c r="D57" s="137">
        <f t="shared" si="1"/>
        <v>173.23</v>
      </c>
      <c r="E57" s="137">
        <f t="shared" si="0"/>
        <v>843.77555289942643</v>
      </c>
      <c r="F57" s="137">
        <f t="shared" si="6"/>
        <v>1017.01</v>
      </c>
      <c r="G57" s="136">
        <f t="shared" si="2"/>
        <v>60297.751109012774</v>
      </c>
      <c r="L57" s="184">
        <f t="shared" si="10"/>
        <v>46539</v>
      </c>
      <c r="M57" s="142">
        <v>44</v>
      </c>
      <c r="N57" s="150">
        <f t="shared" si="11"/>
        <v>43729.420940464268</v>
      </c>
      <c r="O57" s="185">
        <f t="shared" si="3"/>
        <v>123.9</v>
      </c>
      <c r="P57" s="185">
        <f t="shared" si="4"/>
        <v>603.48209059354917</v>
      </c>
      <c r="Q57" s="185">
        <f t="shared" si="7"/>
        <v>727.38</v>
      </c>
      <c r="R57" s="150">
        <f t="shared" si="5"/>
        <v>43125.938849870719</v>
      </c>
    </row>
    <row r="58" spans="1:18" x14ac:dyDescent="0.25">
      <c r="A58" s="134">
        <f t="shared" si="8"/>
        <v>46569</v>
      </c>
      <c r="B58" s="135">
        <v>45</v>
      </c>
      <c r="C58" s="136">
        <f t="shared" si="9"/>
        <v>60297.751109012774</v>
      </c>
      <c r="D58" s="137">
        <f t="shared" si="1"/>
        <v>170.84</v>
      </c>
      <c r="E58" s="137">
        <f t="shared" si="0"/>
        <v>846.1662502993081</v>
      </c>
      <c r="F58" s="137">
        <f t="shared" si="6"/>
        <v>1017.01</v>
      </c>
      <c r="G58" s="136">
        <f t="shared" si="2"/>
        <v>59451.584858713468</v>
      </c>
      <c r="L58" s="184">
        <f t="shared" si="10"/>
        <v>46569</v>
      </c>
      <c r="M58" s="142">
        <v>45</v>
      </c>
      <c r="N58" s="150">
        <f t="shared" si="11"/>
        <v>43125.938849870719</v>
      </c>
      <c r="O58" s="185">
        <f t="shared" si="3"/>
        <v>122.19</v>
      </c>
      <c r="P58" s="185">
        <f t="shared" si="4"/>
        <v>605.19195651689768</v>
      </c>
      <c r="Q58" s="185">
        <f t="shared" si="7"/>
        <v>727.38</v>
      </c>
      <c r="R58" s="150">
        <f t="shared" si="5"/>
        <v>42520.746893353818</v>
      </c>
    </row>
    <row r="59" spans="1:18" x14ac:dyDescent="0.25">
      <c r="A59" s="134">
        <f t="shared" si="8"/>
        <v>46600</v>
      </c>
      <c r="B59" s="135">
        <v>46</v>
      </c>
      <c r="C59" s="136">
        <f t="shared" si="9"/>
        <v>59451.584858713468</v>
      </c>
      <c r="D59" s="137">
        <f t="shared" si="1"/>
        <v>168.45</v>
      </c>
      <c r="E59" s="137">
        <f t="shared" si="0"/>
        <v>848.56372134182288</v>
      </c>
      <c r="F59" s="137">
        <f t="shared" si="6"/>
        <v>1017.01</v>
      </c>
      <c r="G59" s="136">
        <f t="shared" si="2"/>
        <v>58603.021137371645</v>
      </c>
      <c r="L59" s="184">
        <f t="shared" si="10"/>
        <v>46600</v>
      </c>
      <c r="M59" s="142">
        <v>46</v>
      </c>
      <c r="N59" s="150">
        <f t="shared" si="11"/>
        <v>42520.746893353818</v>
      </c>
      <c r="O59" s="185">
        <f t="shared" si="3"/>
        <v>120.48</v>
      </c>
      <c r="P59" s="185">
        <f t="shared" si="4"/>
        <v>606.90666706036211</v>
      </c>
      <c r="Q59" s="185">
        <f t="shared" si="7"/>
        <v>727.38</v>
      </c>
      <c r="R59" s="150">
        <f t="shared" si="5"/>
        <v>41913.840226293454</v>
      </c>
    </row>
    <row r="60" spans="1:18" x14ac:dyDescent="0.25">
      <c r="A60" s="134">
        <f t="shared" si="8"/>
        <v>46631</v>
      </c>
      <c r="B60" s="135">
        <v>47</v>
      </c>
      <c r="C60" s="136">
        <f t="shared" si="9"/>
        <v>58603.021137371645</v>
      </c>
      <c r="D60" s="137">
        <f t="shared" si="1"/>
        <v>166.04</v>
      </c>
      <c r="E60" s="137">
        <f t="shared" si="0"/>
        <v>850.96798521895801</v>
      </c>
      <c r="F60" s="137">
        <f t="shared" si="6"/>
        <v>1017.01</v>
      </c>
      <c r="G60" s="136">
        <f t="shared" si="2"/>
        <v>57752.053152152686</v>
      </c>
      <c r="L60" s="184">
        <f t="shared" si="10"/>
        <v>46631</v>
      </c>
      <c r="M60" s="142">
        <v>47</v>
      </c>
      <c r="N60" s="150">
        <f t="shared" si="11"/>
        <v>41913.840226293454</v>
      </c>
      <c r="O60" s="185">
        <f t="shared" si="3"/>
        <v>118.76</v>
      </c>
      <c r="P60" s="185">
        <f t="shared" si="4"/>
        <v>608.62623595036655</v>
      </c>
      <c r="Q60" s="185">
        <f t="shared" si="7"/>
        <v>727.38</v>
      </c>
      <c r="R60" s="150">
        <f t="shared" si="5"/>
        <v>41305.213990343087</v>
      </c>
    </row>
    <row r="61" spans="1:18" x14ac:dyDescent="0.25">
      <c r="A61" s="134">
        <f t="shared" si="8"/>
        <v>46661</v>
      </c>
      <c r="B61" s="135">
        <v>48</v>
      </c>
      <c r="C61" s="136">
        <f t="shared" si="9"/>
        <v>57752.053152152686</v>
      </c>
      <c r="D61" s="137">
        <f t="shared" si="1"/>
        <v>163.63</v>
      </c>
      <c r="E61" s="137">
        <f t="shared" si="0"/>
        <v>853.37906117707826</v>
      </c>
      <c r="F61" s="137">
        <f t="shared" si="6"/>
        <v>1017.01</v>
      </c>
      <c r="G61" s="136">
        <f t="shared" si="2"/>
        <v>56898.674090975604</v>
      </c>
      <c r="L61" s="184">
        <f t="shared" si="10"/>
        <v>46661</v>
      </c>
      <c r="M61" s="142">
        <v>48</v>
      </c>
      <c r="N61" s="150">
        <f t="shared" si="11"/>
        <v>41305.213990343087</v>
      </c>
      <c r="O61" s="185">
        <f t="shared" si="3"/>
        <v>117.03</v>
      </c>
      <c r="P61" s="185">
        <f t="shared" si="4"/>
        <v>610.35067695222585</v>
      </c>
      <c r="Q61" s="185">
        <f t="shared" si="7"/>
        <v>727.38</v>
      </c>
      <c r="R61" s="150">
        <f t="shared" si="5"/>
        <v>40694.863313390859</v>
      </c>
    </row>
    <row r="62" spans="1:18" x14ac:dyDescent="0.25">
      <c r="A62" s="134">
        <f t="shared" si="8"/>
        <v>46692</v>
      </c>
      <c r="B62" s="135">
        <v>49</v>
      </c>
      <c r="C62" s="136">
        <f t="shared" si="9"/>
        <v>56898.674090975604</v>
      </c>
      <c r="D62" s="137">
        <f t="shared" si="1"/>
        <v>161.21</v>
      </c>
      <c r="E62" s="137">
        <f t="shared" si="0"/>
        <v>855.79696851708002</v>
      </c>
      <c r="F62" s="137">
        <f t="shared" si="6"/>
        <v>1017.01</v>
      </c>
      <c r="G62" s="136">
        <f t="shared" si="2"/>
        <v>56042.877122458522</v>
      </c>
      <c r="L62" s="184">
        <f t="shared" si="10"/>
        <v>46692</v>
      </c>
      <c r="M62" s="142">
        <v>49</v>
      </c>
      <c r="N62" s="150">
        <f t="shared" si="11"/>
        <v>40694.863313390859</v>
      </c>
      <c r="O62" s="185">
        <f t="shared" si="3"/>
        <v>115.3</v>
      </c>
      <c r="P62" s="185">
        <f t="shared" si="4"/>
        <v>612.08000387025709</v>
      </c>
      <c r="Q62" s="185">
        <f t="shared" si="7"/>
        <v>727.38</v>
      </c>
      <c r="R62" s="150">
        <f t="shared" si="5"/>
        <v>40082.783309520601</v>
      </c>
    </row>
    <row r="63" spans="1:18" x14ac:dyDescent="0.25">
      <c r="A63" s="134">
        <f t="shared" si="8"/>
        <v>46722</v>
      </c>
      <c r="B63" s="135">
        <v>50</v>
      </c>
      <c r="C63" s="136">
        <f t="shared" si="9"/>
        <v>56042.877122458522</v>
      </c>
      <c r="D63" s="137">
        <f t="shared" si="1"/>
        <v>158.79</v>
      </c>
      <c r="E63" s="137">
        <f t="shared" si="0"/>
        <v>858.2217265945452</v>
      </c>
      <c r="F63" s="137">
        <f t="shared" si="6"/>
        <v>1017.01</v>
      </c>
      <c r="G63" s="136">
        <f t="shared" si="2"/>
        <v>55184.655395863978</v>
      </c>
      <c r="L63" s="184">
        <f t="shared" si="10"/>
        <v>46722</v>
      </c>
      <c r="M63" s="142">
        <v>50</v>
      </c>
      <c r="N63" s="150">
        <f t="shared" si="11"/>
        <v>40082.783309520601</v>
      </c>
      <c r="O63" s="185">
        <f t="shared" si="3"/>
        <v>113.57</v>
      </c>
      <c r="P63" s="185">
        <f t="shared" si="4"/>
        <v>613.81423054788957</v>
      </c>
      <c r="Q63" s="185">
        <f t="shared" si="7"/>
        <v>727.38</v>
      </c>
      <c r="R63" s="150">
        <f t="shared" si="5"/>
        <v>39468.96907897271</v>
      </c>
    </row>
    <row r="64" spans="1:18" x14ac:dyDescent="0.25">
      <c r="A64" s="134">
        <f t="shared" si="8"/>
        <v>46753</v>
      </c>
      <c r="B64" s="135">
        <v>51</v>
      </c>
      <c r="C64" s="136">
        <f t="shared" si="9"/>
        <v>55184.655395863978</v>
      </c>
      <c r="D64" s="137">
        <f t="shared" si="1"/>
        <v>156.36000000000001</v>
      </c>
      <c r="E64" s="137">
        <f t="shared" si="0"/>
        <v>860.65335481989644</v>
      </c>
      <c r="F64" s="137">
        <f t="shared" si="6"/>
        <v>1017.01</v>
      </c>
      <c r="G64" s="136">
        <f t="shared" si="2"/>
        <v>54324.002041044085</v>
      </c>
      <c r="L64" s="184">
        <f t="shared" si="10"/>
        <v>46753</v>
      </c>
      <c r="M64" s="142">
        <v>51</v>
      </c>
      <c r="N64" s="150">
        <f t="shared" si="11"/>
        <v>39468.96907897271</v>
      </c>
      <c r="O64" s="185">
        <f t="shared" si="3"/>
        <v>111.83</v>
      </c>
      <c r="P64" s="185">
        <f t="shared" si="4"/>
        <v>615.55337086777524</v>
      </c>
      <c r="Q64" s="185">
        <f t="shared" si="7"/>
        <v>727.38</v>
      </c>
      <c r="R64" s="150">
        <f t="shared" si="5"/>
        <v>38853.415708104934</v>
      </c>
    </row>
    <row r="65" spans="1:18" x14ac:dyDescent="0.25">
      <c r="A65" s="134">
        <f t="shared" si="8"/>
        <v>46784</v>
      </c>
      <c r="B65" s="135">
        <v>52</v>
      </c>
      <c r="C65" s="136">
        <f t="shared" si="9"/>
        <v>54324.002041044085</v>
      </c>
      <c r="D65" s="137">
        <f t="shared" si="1"/>
        <v>153.91999999999999</v>
      </c>
      <c r="E65" s="137">
        <f t="shared" si="0"/>
        <v>863.09187265855269</v>
      </c>
      <c r="F65" s="137">
        <f t="shared" si="6"/>
        <v>1017.01</v>
      </c>
      <c r="G65" s="136">
        <f t="shared" si="2"/>
        <v>53460.910168385533</v>
      </c>
      <c r="L65" s="184">
        <f t="shared" si="10"/>
        <v>46784</v>
      </c>
      <c r="M65" s="142">
        <v>52</v>
      </c>
      <c r="N65" s="150">
        <f t="shared" si="11"/>
        <v>38853.415708104934</v>
      </c>
      <c r="O65" s="185">
        <f t="shared" si="3"/>
        <v>110.08</v>
      </c>
      <c r="P65" s="185">
        <f t="shared" si="4"/>
        <v>617.29743875190059</v>
      </c>
      <c r="Q65" s="185">
        <f t="shared" si="7"/>
        <v>727.38</v>
      </c>
      <c r="R65" s="150">
        <f t="shared" si="5"/>
        <v>38236.118269353035</v>
      </c>
    </row>
    <row r="66" spans="1:18" x14ac:dyDescent="0.25">
      <c r="A66" s="134">
        <f t="shared" si="8"/>
        <v>46813</v>
      </c>
      <c r="B66" s="135">
        <v>53</v>
      </c>
      <c r="C66" s="136">
        <f t="shared" si="9"/>
        <v>53460.910168385533</v>
      </c>
      <c r="D66" s="137">
        <f t="shared" si="1"/>
        <v>151.47</v>
      </c>
      <c r="E66" s="137">
        <f t="shared" si="0"/>
        <v>865.53729963108538</v>
      </c>
      <c r="F66" s="137">
        <f t="shared" si="6"/>
        <v>1017.01</v>
      </c>
      <c r="G66" s="136">
        <f t="shared" si="2"/>
        <v>52595.37286875445</v>
      </c>
      <c r="L66" s="184">
        <f t="shared" si="10"/>
        <v>46813</v>
      </c>
      <c r="M66" s="142">
        <v>53</v>
      </c>
      <c r="N66" s="150">
        <f t="shared" si="11"/>
        <v>38236.118269353035</v>
      </c>
      <c r="O66" s="185">
        <f t="shared" si="3"/>
        <v>108.34</v>
      </c>
      <c r="P66" s="185">
        <f t="shared" si="4"/>
        <v>619.04644816169764</v>
      </c>
      <c r="Q66" s="185">
        <f t="shared" si="7"/>
        <v>727.38</v>
      </c>
      <c r="R66" s="150">
        <f t="shared" si="5"/>
        <v>37617.071821191341</v>
      </c>
    </row>
    <row r="67" spans="1:18" x14ac:dyDescent="0.25">
      <c r="A67" s="134">
        <f t="shared" si="8"/>
        <v>46844</v>
      </c>
      <c r="B67" s="135">
        <v>54</v>
      </c>
      <c r="C67" s="136">
        <f t="shared" si="9"/>
        <v>52595.37286875445</v>
      </c>
      <c r="D67" s="137">
        <f t="shared" si="1"/>
        <v>149.02000000000001</v>
      </c>
      <c r="E67" s="137">
        <f t="shared" si="0"/>
        <v>867.98965531337353</v>
      </c>
      <c r="F67" s="137">
        <f t="shared" si="6"/>
        <v>1017.01</v>
      </c>
      <c r="G67" s="136">
        <f t="shared" si="2"/>
        <v>51727.383213441077</v>
      </c>
      <c r="L67" s="184">
        <f t="shared" si="10"/>
        <v>46844</v>
      </c>
      <c r="M67" s="142">
        <v>54</v>
      </c>
      <c r="N67" s="150">
        <f t="shared" si="11"/>
        <v>37617.071821191341</v>
      </c>
      <c r="O67" s="185">
        <f t="shared" si="3"/>
        <v>106.58</v>
      </c>
      <c r="P67" s="185">
        <f t="shared" si="4"/>
        <v>620.8004130981559</v>
      </c>
      <c r="Q67" s="185">
        <f t="shared" si="7"/>
        <v>727.38</v>
      </c>
      <c r="R67" s="150">
        <f t="shared" si="5"/>
        <v>36996.271408093184</v>
      </c>
    </row>
    <row r="68" spans="1:18" x14ac:dyDescent="0.25">
      <c r="A68" s="134">
        <f t="shared" si="8"/>
        <v>46874</v>
      </c>
      <c r="B68" s="135">
        <v>55</v>
      </c>
      <c r="C68" s="136">
        <f t="shared" si="9"/>
        <v>51727.383213441077</v>
      </c>
      <c r="D68" s="137">
        <f t="shared" si="1"/>
        <v>146.56</v>
      </c>
      <c r="E68" s="137">
        <f t="shared" si="0"/>
        <v>870.44895933676128</v>
      </c>
      <c r="F68" s="137">
        <f t="shared" si="6"/>
        <v>1017.01</v>
      </c>
      <c r="G68" s="136">
        <f t="shared" si="2"/>
        <v>50856.934254104315</v>
      </c>
      <c r="L68" s="184">
        <f t="shared" si="10"/>
        <v>46874</v>
      </c>
      <c r="M68" s="142">
        <v>55</v>
      </c>
      <c r="N68" s="150">
        <f t="shared" si="11"/>
        <v>36996.271408093184</v>
      </c>
      <c r="O68" s="185">
        <f t="shared" si="3"/>
        <v>104.82</v>
      </c>
      <c r="P68" s="185">
        <f t="shared" si="4"/>
        <v>622.55934760193395</v>
      </c>
      <c r="Q68" s="185">
        <f t="shared" si="7"/>
        <v>727.38</v>
      </c>
      <c r="R68" s="150">
        <f t="shared" si="5"/>
        <v>36373.712060491249</v>
      </c>
    </row>
    <row r="69" spans="1:18" x14ac:dyDescent="0.25">
      <c r="A69" s="134">
        <f t="shared" si="8"/>
        <v>46905</v>
      </c>
      <c r="B69" s="135">
        <v>56</v>
      </c>
      <c r="C69" s="136">
        <f t="shared" si="9"/>
        <v>50856.934254104315</v>
      </c>
      <c r="D69" s="137">
        <f t="shared" si="1"/>
        <v>144.09</v>
      </c>
      <c r="E69" s="137">
        <f t="shared" si="0"/>
        <v>872.91523138821549</v>
      </c>
      <c r="F69" s="137">
        <f t="shared" si="6"/>
        <v>1017.01</v>
      </c>
      <c r="G69" s="136">
        <f t="shared" si="2"/>
        <v>49984.0190227161</v>
      </c>
      <c r="L69" s="184">
        <f t="shared" si="10"/>
        <v>46905</v>
      </c>
      <c r="M69" s="142">
        <v>56</v>
      </c>
      <c r="N69" s="150">
        <f t="shared" si="11"/>
        <v>36373.712060491249</v>
      </c>
      <c r="O69" s="185">
        <f t="shared" si="3"/>
        <v>103.06</v>
      </c>
      <c r="P69" s="185">
        <f t="shared" si="4"/>
        <v>624.3232657534727</v>
      </c>
      <c r="Q69" s="185">
        <f t="shared" si="7"/>
        <v>727.38</v>
      </c>
      <c r="R69" s="150">
        <f t="shared" si="5"/>
        <v>35749.388794737773</v>
      </c>
    </row>
    <row r="70" spans="1:18" x14ac:dyDescent="0.25">
      <c r="A70" s="134">
        <f t="shared" si="8"/>
        <v>46935</v>
      </c>
      <c r="B70" s="135">
        <v>57</v>
      </c>
      <c r="C70" s="136">
        <f t="shared" si="9"/>
        <v>49984.0190227161</v>
      </c>
      <c r="D70" s="137">
        <f t="shared" si="1"/>
        <v>141.62</v>
      </c>
      <c r="E70" s="137">
        <f t="shared" si="0"/>
        <v>875.38849121048202</v>
      </c>
      <c r="F70" s="137">
        <f t="shared" si="6"/>
        <v>1017.01</v>
      </c>
      <c r="G70" s="136">
        <f t="shared" si="2"/>
        <v>49108.630531505616</v>
      </c>
      <c r="L70" s="184">
        <f t="shared" si="10"/>
        <v>46935</v>
      </c>
      <c r="M70" s="142">
        <v>57</v>
      </c>
      <c r="N70" s="150">
        <f t="shared" si="11"/>
        <v>35749.388794737773</v>
      </c>
      <c r="O70" s="185">
        <f t="shared" si="3"/>
        <v>101.29</v>
      </c>
      <c r="P70" s="185">
        <f t="shared" si="4"/>
        <v>626.09218167310758</v>
      </c>
      <c r="Q70" s="185">
        <f t="shared" si="7"/>
        <v>727.38</v>
      </c>
      <c r="R70" s="150">
        <f t="shared" si="5"/>
        <v>35123.296613064667</v>
      </c>
    </row>
    <row r="71" spans="1:18" x14ac:dyDescent="0.25">
      <c r="A71" s="134">
        <f t="shared" si="8"/>
        <v>46966</v>
      </c>
      <c r="B71" s="135">
        <v>58</v>
      </c>
      <c r="C71" s="136">
        <f t="shared" si="9"/>
        <v>49108.630531505616</v>
      </c>
      <c r="D71" s="137">
        <f t="shared" si="1"/>
        <v>139.13999999999999</v>
      </c>
      <c r="E71" s="137">
        <f t="shared" si="0"/>
        <v>877.86875860224495</v>
      </c>
      <c r="F71" s="137">
        <f t="shared" si="6"/>
        <v>1017.01</v>
      </c>
      <c r="G71" s="136">
        <f t="shared" si="2"/>
        <v>48230.761772903374</v>
      </c>
      <c r="L71" s="184">
        <f t="shared" si="10"/>
        <v>46966</v>
      </c>
      <c r="M71" s="142">
        <v>58</v>
      </c>
      <c r="N71" s="150">
        <f t="shared" si="11"/>
        <v>35123.296613064667</v>
      </c>
      <c r="O71" s="185">
        <f t="shared" si="3"/>
        <v>99.52</v>
      </c>
      <c r="P71" s="185">
        <f t="shared" si="4"/>
        <v>627.86610952118133</v>
      </c>
      <c r="Q71" s="185">
        <f t="shared" si="7"/>
        <v>727.38</v>
      </c>
      <c r="R71" s="150">
        <f t="shared" si="5"/>
        <v>34495.430503543488</v>
      </c>
    </row>
    <row r="72" spans="1:18" x14ac:dyDescent="0.25">
      <c r="A72" s="134">
        <f t="shared" si="8"/>
        <v>46997</v>
      </c>
      <c r="B72" s="135">
        <v>59</v>
      </c>
      <c r="C72" s="136">
        <f t="shared" si="9"/>
        <v>48230.761772903374</v>
      </c>
      <c r="D72" s="137">
        <f t="shared" si="1"/>
        <v>136.65</v>
      </c>
      <c r="E72" s="137">
        <f t="shared" si="0"/>
        <v>880.35605341828489</v>
      </c>
      <c r="F72" s="137">
        <f t="shared" si="6"/>
        <v>1017.01</v>
      </c>
      <c r="G72" s="136">
        <f t="shared" si="2"/>
        <v>47350.40571948509</v>
      </c>
      <c r="L72" s="184">
        <f t="shared" si="10"/>
        <v>46997</v>
      </c>
      <c r="M72" s="142">
        <v>59</v>
      </c>
      <c r="N72" s="150">
        <f t="shared" si="11"/>
        <v>34495.430503543488</v>
      </c>
      <c r="O72" s="185">
        <f t="shared" si="3"/>
        <v>97.74</v>
      </c>
      <c r="P72" s="185">
        <f t="shared" si="4"/>
        <v>629.64506349815804</v>
      </c>
      <c r="Q72" s="185">
        <f t="shared" si="7"/>
        <v>727.38</v>
      </c>
      <c r="R72" s="150">
        <f t="shared" si="5"/>
        <v>33865.785440045329</v>
      </c>
    </row>
    <row r="73" spans="1:18" x14ac:dyDescent="0.25">
      <c r="A73" s="134">
        <f t="shared" si="8"/>
        <v>47027</v>
      </c>
      <c r="B73" s="135">
        <v>60</v>
      </c>
      <c r="C73" s="136">
        <f>G72</f>
        <v>47350.40571948509</v>
      </c>
      <c r="D73" s="137">
        <f>ROUND(C73*$E$10/12,2)</f>
        <v>134.16</v>
      </c>
      <c r="E73" s="137">
        <f t="shared" si="0"/>
        <v>882.85039556963648</v>
      </c>
      <c r="F73" s="137">
        <f t="shared" si="6"/>
        <v>1017.01</v>
      </c>
      <c r="G73" s="136">
        <f>C73-E73</f>
        <v>46467.555323915454</v>
      </c>
      <c r="L73" s="184">
        <f t="shared" si="10"/>
        <v>47027</v>
      </c>
      <c r="M73" s="142">
        <v>60</v>
      </c>
      <c r="N73" s="150">
        <f>R72</f>
        <v>33865.785440045329</v>
      </c>
      <c r="O73" s="185">
        <f t="shared" si="3"/>
        <v>95.95</v>
      </c>
      <c r="P73" s="185">
        <f t="shared" si="4"/>
        <v>631.42905784473623</v>
      </c>
      <c r="Q73" s="185">
        <f t="shared" si="7"/>
        <v>727.38</v>
      </c>
      <c r="R73" s="150">
        <f>N73-P73</f>
        <v>33234.356382200596</v>
      </c>
    </row>
    <row r="74" spans="1:18" x14ac:dyDescent="0.25">
      <c r="A74" s="134">
        <f t="shared" si="8"/>
        <v>47058</v>
      </c>
      <c r="B74" s="135">
        <v>61</v>
      </c>
      <c r="C74" s="136">
        <f t="shared" ref="C74:C122" si="12">G73</f>
        <v>46467.555323915454</v>
      </c>
      <c r="D74" s="137">
        <f t="shared" ref="D74:D122" si="13">ROUND(C74*$E$10/12,2)</f>
        <v>131.66</v>
      </c>
      <c r="E74" s="137">
        <f t="shared" si="0"/>
        <v>885.35180502375067</v>
      </c>
      <c r="F74" s="137">
        <f t="shared" si="6"/>
        <v>1017.01</v>
      </c>
      <c r="G74" s="136">
        <f t="shared" ref="G74:G122" si="14">C74-E74</f>
        <v>45582.203518891707</v>
      </c>
      <c r="L74" s="184">
        <f t="shared" si="10"/>
        <v>47058</v>
      </c>
      <c r="M74" s="142">
        <v>61</v>
      </c>
      <c r="N74" s="150">
        <f t="shared" ref="N74:N122" si="15">R73</f>
        <v>33234.356382200596</v>
      </c>
      <c r="O74" s="185">
        <f t="shared" si="3"/>
        <v>94.16</v>
      </c>
      <c r="P74" s="185">
        <f t="shared" si="4"/>
        <v>633.21810684196294</v>
      </c>
      <c r="Q74" s="185">
        <f t="shared" si="7"/>
        <v>727.38</v>
      </c>
      <c r="R74" s="150">
        <f t="shared" ref="R74:R122" si="16">N74-P74</f>
        <v>32601.138275358633</v>
      </c>
    </row>
    <row r="75" spans="1:18" x14ac:dyDescent="0.25">
      <c r="A75" s="134">
        <f t="shared" si="8"/>
        <v>47088</v>
      </c>
      <c r="B75" s="135">
        <v>62</v>
      </c>
      <c r="C75" s="136">
        <f t="shared" si="12"/>
        <v>45582.203518891707</v>
      </c>
      <c r="D75" s="137">
        <f t="shared" si="13"/>
        <v>129.15</v>
      </c>
      <c r="E75" s="137">
        <f t="shared" si="0"/>
        <v>887.86030180465127</v>
      </c>
      <c r="F75" s="137">
        <f t="shared" si="6"/>
        <v>1017.01</v>
      </c>
      <c r="G75" s="136">
        <f t="shared" si="14"/>
        <v>44694.343217087058</v>
      </c>
      <c r="L75" s="184">
        <f t="shared" si="10"/>
        <v>47088</v>
      </c>
      <c r="M75" s="142">
        <v>62</v>
      </c>
      <c r="N75" s="150">
        <f t="shared" si="15"/>
        <v>32601.138275358633</v>
      </c>
      <c r="O75" s="185">
        <f t="shared" si="3"/>
        <v>92.37</v>
      </c>
      <c r="P75" s="185">
        <f t="shared" si="4"/>
        <v>635.01222481134857</v>
      </c>
      <c r="Q75" s="185">
        <f t="shared" si="7"/>
        <v>727.38</v>
      </c>
      <c r="R75" s="150">
        <f t="shared" si="16"/>
        <v>31966.126050547286</v>
      </c>
    </row>
    <row r="76" spans="1:18" x14ac:dyDescent="0.25">
      <c r="A76" s="134">
        <f t="shared" si="8"/>
        <v>47119</v>
      </c>
      <c r="B76" s="135">
        <v>63</v>
      </c>
      <c r="C76" s="136">
        <f t="shared" si="12"/>
        <v>44694.343217087058</v>
      </c>
      <c r="D76" s="137">
        <f t="shared" si="13"/>
        <v>126.63</v>
      </c>
      <c r="E76" s="137">
        <f t="shared" si="0"/>
        <v>890.37590599309783</v>
      </c>
      <c r="F76" s="137">
        <f t="shared" si="6"/>
        <v>1017.01</v>
      </c>
      <c r="G76" s="136">
        <f t="shared" si="14"/>
        <v>43803.967311093962</v>
      </c>
      <c r="L76" s="184">
        <f t="shared" si="10"/>
        <v>47119</v>
      </c>
      <c r="M76" s="142">
        <v>63</v>
      </c>
      <c r="N76" s="150">
        <f t="shared" si="15"/>
        <v>31966.126050547286</v>
      </c>
      <c r="O76" s="185">
        <f t="shared" si="3"/>
        <v>90.57</v>
      </c>
      <c r="P76" s="185">
        <f t="shared" si="4"/>
        <v>636.81142611498058</v>
      </c>
      <c r="Q76" s="185">
        <f t="shared" si="7"/>
        <v>727.38</v>
      </c>
      <c r="R76" s="150">
        <f t="shared" si="16"/>
        <v>31329.314624432303</v>
      </c>
    </row>
    <row r="77" spans="1:18" x14ac:dyDescent="0.25">
      <c r="A77" s="134">
        <f t="shared" si="8"/>
        <v>47150</v>
      </c>
      <c r="B77" s="135">
        <v>64</v>
      </c>
      <c r="C77" s="136">
        <f t="shared" si="12"/>
        <v>43803.967311093962</v>
      </c>
      <c r="D77" s="137">
        <f t="shared" si="13"/>
        <v>124.11</v>
      </c>
      <c r="E77" s="137">
        <f t="shared" si="0"/>
        <v>892.89863772674482</v>
      </c>
      <c r="F77" s="137">
        <f t="shared" si="6"/>
        <v>1017.01</v>
      </c>
      <c r="G77" s="136">
        <f t="shared" si="14"/>
        <v>42911.068673367219</v>
      </c>
      <c r="L77" s="184">
        <f t="shared" si="10"/>
        <v>47150</v>
      </c>
      <c r="M77" s="142">
        <v>64</v>
      </c>
      <c r="N77" s="150">
        <f t="shared" si="15"/>
        <v>31329.314624432303</v>
      </c>
      <c r="O77" s="185">
        <f t="shared" si="3"/>
        <v>88.77</v>
      </c>
      <c r="P77" s="185">
        <f t="shared" si="4"/>
        <v>638.61572515563978</v>
      </c>
      <c r="Q77" s="185">
        <f t="shared" si="7"/>
        <v>727.38</v>
      </c>
      <c r="R77" s="150">
        <f t="shared" si="16"/>
        <v>30690.698899276664</v>
      </c>
    </row>
    <row r="78" spans="1:18" x14ac:dyDescent="0.25">
      <c r="A78" s="134">
        <f t="shared" si="8"/>
        <v>47178</v>
      </c>
      <c r="B78" s="135">
        <v>65</v>
      </c>
      <c r="C78" s="136">
        <f t="shared" si="12"/>
        <v>42911.068673367219</v>
      </c>
      <c r="D78" s="137">
        <f t="shared" si="13"/>
        <v>121.58</v>
      </c>
      <c r="E78" s="137">
        <f t="shared" ref="E78:E122" si="17">PPMT($E$10/12,B78,$E$7,-$E$8,$E$9,0)</f>
        <v>895.42851720030399</v>
      </c>
      <c r="F78" s="137">
        <f t="shared" si="6"/>
        <v>1017.01</v>
      </c>
      <c r="G78" s="136">
        <f t="shared" si="14"/>
        <v>42015.640156166912</v>
      </c>
      <c r="L78" s="184">
        <f t="shared" si="10"/>
        <v>47178</v>
      </c>
      <c r="M78" s="142">
        <v>65</v>
      </c>
      <c r="N78" s="150">
        <f t="shared" si="15"/>
        <v>30690.698899276664</v>
      </c>
      <c r="O78" s="185">
        <f t="shared" si="3"/>
        <v>86.96</v>
      </c>
      <c r="P78" s="185">
        <f t="shared" si="4"/>
        <v>640.425136376914</v>
      </c>
      <c r="Q78" s="185">
        <f t="shared" si="7"/>
        <v>727.38</v>
      </c>
      <c r="R78" s="150">
        <f t="shared" si="16"/>
        <v>30050.273762899749</v>
      </c>
    </row>
    <row r="79" spans="1:18" x14ac:dyDescent="0.25">
      <c r="A79" s="134">
        <f t="shared" si="8"/>
        <v>47209</v>
      </c>
      <c r="B79" s="135">
        <v>66</v>
      </c>
      <c r="C79" s="136">
        <f t="shared" si="12"/>
        <v>42015.640156166912</v>
      </c>
      <c r="D79" s="137">
        <f t="shared" si="13"/>
        <v>119.04</v>
      </c>
      <c r="E79" s="137">
        <f t="shared" si="17"/>
        <v>897.96556466570485</v>
      </c>
      <c r="F79" s="137">
        <f t="shared" si="6"/>
        <v>1017.01</v>
      </c>
      <c r="G79" s="136">
        <f t="shared" si="14"/>
        <v>41117.674591501207</v>
      </c>
      <c r="L79" s="184">
        <f t="shared" si="10"/>
        <v>47209</v>
      </c>
      <c r="M79" s="142">
        <v>66</v>
      </c>
      <c r="N79" s="150">
        <f t="shared" si="15"/>
        <v>30050.273762899749</v>
      </c>
      <c r="O79" s="185">
        <f t="shared" ref="O79:O122" si="18">ROUND(N79*$P$10/12,2)</f>
        <v>85.14</v>
      </c>
      <c r="P79" s="185">
        <f t="shared" ref="P79:P122" si="19">PPMT($P$10/12,M79,$P$7,-$P$8,$P$9,0)</f>
        <v>642.23967426331524</v>
      </c>
      <c r="Q79" s="185">
        <f t="shared" si="7"/>
        <v>727.38</v>
      </c>
      <c r="R79" s="150">
        <f t="shared" si="16"/>
        <v>29408.034088636436</v>
      </c>
    </row>
    <row r="80" spans="1:18" x14ac:dyDescent="0.25">
      <c r="A80" s="134">
        <f t="shared" si="8"/>
        <v>47239</v>
      </c>
      <c r="B80" s="135">
        <v>67</v>
      </c>
      <c r="C80" s="136">
        <f t="shared" si="12"/>
        <v>41117.674591501207</v>
      </c>
      <c r="D80" s="137">
        <f t="shared" si="13"/>
        <v>116.5</v>
      </c>
      <c r="E80" s="137">
        <f t="shared" si="17"/>
        <v>900.50980043225775</v>
      </c>
      <c r="F80" s="137">
        <f t="shared" ref="F80:F122" si="20">F79</f>
        <v>1017.01</v>
      </c>
      <c r="G80" s="136">
        <f t="shared" si="14"/>
        <v>40217.16479106895</v>
      </c>
      <c r="L80" s="184">
        <f t="shared" si="10"/>
        <v>47239</v>
      </c>
      <c r="M80" s="142">
        <v>67</v>
      </c>
      <c r="N80" s="150">
        <f t="shared" si="15"/>
        <v>29408.034088636436</v>
      </c>
      <c r="O80" s="185">
        <f t="shared" si="18"/>
        <v>83.32</v>
      </c>
      <c r="P80" s="185">
        <f t="shared" si="19"/>
        <v>644.05935334039475</v>
      </c>
      <c r="Q80" s="185">
        <f t="shared" ref="Q80:Q122" si="21">Q79</f>
        <v>727.38</v>
      </c>
      <c r="R80" s="150">
        <f t="shared" si="16"/>
        <v>28763.97473529604</v>
      </c>
    </row>
    <row r="81" spans="1:18" x14ac:dyDescent="0.25">
      <c r="A81" s="134">
        <f t="shared" ref="A81:A122" si="22">EDATE(A80,1)</f>
        <v>47270</v>
      </c>
      <c r="B81" s="135">
        <v>68</v>
      </c>
      <c r="C81" s="136">
        <f t="shared" si="12"/>
        <v>40217.16479106895</v>
      </c>
      <c r="D81" s="137">
        <f t="shared" si="13"/>
        <v>113.95</v>
      </c>
      <c r="E81" s="137">
        <f t="shared" si="17"/>
        <v>903.06124486681574</v>
      </c>
      <c r="F81" s="137">
        <f t="shared" si="20"/>
        <v>1017.01</v>
      </c>
      <c r="G81" s="136">
        <f t="shared" si="14"/>
        <v>39314.103546202132</v>
      </c>
      <c r="L81" s="184">
        <f t="shared" ref="L81:L122" si="23">EDATE(L80,1)</f>
        <v>47270</v>
      </c>
      <c r="M81" s="142">
        <v>68</v>
      </c>
      <c r="N81" s="150">
        <f t="shared" si="15"/>
        <v>28763.97473529604</v>
      </c>
      <c r="O81" s="185">
        <f t="shared" si="18"/>
        <v>81.5</v>
      </c>
      <c r="P81" s="185">
        <f t="shared" si="19"/>
        <v>645.88418817485922</v>
      </c>
      <c r="Q81" s="185">
        <f t="shared" si="21"/>
        <v>727.38</v>
      </c>
      <c r="R81" s="150">
        <f t="shared" si="16"/>
        <v>28118.090547121181</v>
      </c>
    </row>
    <row r="82" spans="1:18" x14ac:dyDescent="0.25">
      <c r="A82" s="134">
        <f t="shared" si="22"/>
        <v>47300</v>
      </c>
      <c r="B82" s="135">
        <v>69</v>
      </c>
      <c r="C82" s="136">
        <f t="shared" si="12"/>
        <v>39314.103546202132</v>
      </c>
      <c r="D82" s="137">
        <f t="shared" si="13"/>
        <v>111.39</v>
      </c>
      <c r="E82" s="137">
        <f t="shared" si="17"/>
        <v>905.61991839393841</v>
      </c>
      <c r="F82" s="137">
        <f t="shared" si="20"/>
        <v>1017.01</v>
      </c>
      <c r="G82" s="136">
        <f t="shared" si="14"/>
        <v>38408.483627808193</v>
      </c>
      <c r="L82" s="184">
        <f t="shared" si="23"/>
        <v>47300</v>
      </c>
      <c r="M82" s="142">
        <v>69</v>
      </c>
      <c r="N82" s="150">
        <f t="shared" si="15"/>
        <v>28118.090547121181</v>
      </c>
      <c r="O82" s="185">
        <f t="shared" si="18"/>
        <v>79.67</v>
      </c>
      <c r="P82" s="185">
        <f t="shared" si="19"/>
        <v>647.71419337468797</v>
      </c>
      <c r="Q82" s="185">
        <f t="shared" si="21"/>
        <v>727.38</v>
      </c>
      <c r="R82" s="150">
        <f t="shared" si="16"/>
        <v>27470.376353746491</v>
      </c>
    </row>
    <row r="83" spans="1:18" x14ac:dyDescent="0.25">
      <c r="A83" s="134">
        <f t="shared" si="22"/>
        <v>47331</v>
      </c>
      <c r="B83" s="135">
        <v>70</v>
      </c>
      <c r="C83" s="136">
        <f t="shared" si="12"/>
        <v>38408.483627808193</v>
      </c>
      <c r="D83" s="137">
        <f t="shared" si="13"/>
        <v>108.82</v>
      </c>
      <c r="E83" s="137">
        <f t="shared" si="17"/>
        <v>908.18584149605465</v>
      </c>
      <c r="F83" s="137">
        <f t="shared" si="20"/>
        <v>1017.01</v>
      </c>
      <c r="G83" s="136">
        <f t="shared" si="14"/>
        <v>37500.297786312141</v>
      </c>
      <c r="L83" s="184">
        <f t="shared" si="23"/>
        <v>47331</v>
      </c>
      <c r="M83" s="142">
        <v>70</v>
      </c>
      <c r="N83" s="150">
        <f t="shared" si="15"/>
        <v>27470.376353746491</v>
      </c>
      <c r="O83" s="185">
        <f t="shared" si="18"/>
        <v>77.83</v>
      </c>
      <c r="P83" s="185">
        <f t="shared" si="19"/>
        <v>649.5493835892496</v>
      </c>
      <c r="Q83" s="185">
        <f t="shared" si="21"/>
        <v>727.38</v>
      </c>
      <c r="R83" s="150">
        <f t="shared" si="16"/>
        <v>26820.826970157243</v>
      </c>
    </row>
    <row r="84" spans="1:18" x14ac:dyDescent="0.25">
      <c r="A84" s="134">
        <f t="shared" si="22"/>
        <v>47362</v>
      </c>
      <c r="B84" s="135">
        <v>71</v>
      </c>
      <c r="C84" s="136">
        <f t="shared" si="12"/>
        <v>37500.297786312141</v>
      </c>
      <c r="D84" s="137">
        <f t="shared" si="13"/>
        <v>106.25</v>
      </c>
      <c r="E84" s="137">
        <f t="shared" si="17"/>
        <v>910.75903471362676</v>
      </c>
      <c r="F84" s="137">
        <f t="shared" si="20"/>
        <v>1017.01</v>
      </c>
      <c r="G84" s="136">
        <f t="shared" si="14"/>
        <v>36589.538751598513</v>
      </c>
      <c r="L84" s="184">
        <f t="shared" si="23"/>
        <v>47362</v>
      </c>
      <c r="M84" s="142">
        <v>71</v>
      </c>
      <c r="N84" s="150">
        <f t="shared" si="15"/>
        <v>26820.826970157243</v>
      </c>
      <c r="O84" s="185">
        <f t="shared" si="18"/>
        <v>75.989999999999995</v>
      </c>
      <c r="P84" s="185">
        <f t="shared" si="19"/>
        <v>651.38977350941911</v>
      </c>
      <c r="Q84" s="185">
        <f t="shared" si="21"/>
        <v>727.38</v>
      </c>
      <c r="R84" s="150">
        <f t="shared" si="16"/>
        <v>26169.437196647825</v>
      </c>
    </row>
    <row r="85" spans="1:18" x14ac:dyDescent="0.25">
      <c r="A85" s="134">
        <f t="shared" si="22"/>
        <v>47392</v>
      </c>
      <c r="B85" s="135">
        <v>72</v>
      </c>
      <c r="C85" s="136">
        <f t="shared" si="12"/>
        <v>36589.538751598513</v>
      </c>
      <c r="D85" s="137">
        <f t="shared" si="13"/>
        <v>103.67</v>
      </c>
      <c r="E85" s="137">
        <f t="shared" si="17"/>
        <v>913.33951864531537</v>
      </c>
      <c r="F85" s="137">
        <f t="shared" si="20"/>
        <v>1017.01</v>
      </c>
      <c r="G85" s="136">
        <f t="shared" si="14"/>
        <v>35676.1992329532</v>
      </c>
      <c r="L85" s="184">
        <f t="shared" si="23"/>
        <v>47392</v>
      </c>
      <c r="M85" s="142">
        <v>72</v>
      </c>
      <c r="N85" s="150">
        <f t="shared" si="15"/>
        <v>26169.437196647825</v>
      </c>
      <c r="O85" s="185">
        <f t="shared" si="18"/>
        <v>74.150000000000006</v>
      </c>
      <c r="P85" s="185">
        <f t="shared" si="19"/>
        <v>653.23537786769589</v>
      </c>
      <c r="Q85" s="185">
        <f t="shared" si="21"/>
        <v>727.38</v>
      </c>
      <c r="R85" s="150">
        <f t="shared" si="16"/>
        <v>25516.20181878013</v>
      </c>
    </row>
    <row r="86" spans="1:18" x14ac:dyDescent="0.25">
      <c r="A86" s="134">
        <f t="shared" si="22"/>
        <v>47423</v>
      </c>
      <c r="B86" s="135">
        <v>73</v>
      </c>
      <c r="C86" s="136">
        <f t="shared" si="12"/>
        <v>35676.1992329532</v>
      </c>
      <c r="D86" s="137">
        <f t="shared" si="13"/>
        <v>101.08</v>
      </c>
      <c r="E86" s="137">
        <f t="shared" si="17"/>
        <v>915.92731394814371</v>
      </c>
      <c r="F86" s="137">
        <f t="shared" si="20"/>
        <v>1017.01</v>
      </c>
      <c r="G86" s="136">
        <f t="shared" si="14"/>
        <v>34760.271919005056</v>
      </c>
      <c r="L86" s="184">
        <f t="shared" si="23"/>
        <v>47423</v>
      </c>
      <c r="M86" s="142">
        <v>73</v>
      </c>
      <c r="N86" s="150">
        <f t="shared" si="15"/>
        <v>25516.20181878013</v>
      </c>
      <c r="O86" s="185">
        <f t="shared" si="18"/>
        <v>72.3</v>
      </c>
      <c r="P86" s="185">
        <f t="shared" si="19"/>
        <v>655.0862114383209</v>
      </c>
      <c r="Q86" s="185">
        <f t="shared" si="21"/>
        <v>727.38</v>
      </c>
      <c r="R86" s="150">
        <f t="shared" si="16"/>
        <v>24861.11560734181</v>
      </c>
    </row>
    <row r="87" spans="1:18" x14ac:dyDescent="0.25">
      <c r="A87" s="134">
        <f t="shared" si="22"/>
        <v>47453</v>
      </c>
      <c r="B87" s="135">
        <v>74</v>
      </c>
      <c r="C87" s="136">
        <f t="shared" si="12"/>
        <v>34760.271919005056</v>
      </c>
      <c r="D87" s="137">
        <f t="shared" si="13"/>
        <v>98.49</v>
      </c>
      <c r="E87" s="137">
        <f t="shared" si="17"/>
        <v>918.52244133766339</v>
      </c>
      <c r="F87" s="137">
        <f t="shared" si="20"/>
        <v>1017.01</v>
      </c>
      <c r="G87" s="136">
        <f t="shared" si="14"/>
        <v>33841.749477667392</v>
      </c>
      <c r="L87" s="184">
        <f t="shared" si="23"/>
        <v>47453</v>
      </c>
      <c r="M87" s="142">
        <v>74</v>
      </c>
      <c r="N87" s="150">
        <f t="shared" si="15"/>
        <v>24861.11560734181</v>
      </c>
      <c r="O87" s="185">
        <f t="shared" si="18"/>
        <v>70.44</v>
      </c>
      <c r="P87" s="185">
        <f t="shared" si="19"/>
        <v>656.94228903739611</v>
      </c>
      <c r="Q87" s="185">
        <f t="shared" si="21"/>
        <v>727.38</v>
      </c>
      <c r="R87" s="150">
        <f t="shared" si="16"/>
        <v>24204.173318304413</v>
      </c>
    </row>
    <row r="88" spans="1:18" x14ac:dyDescent="0.25">
      <c r="A88" s="134">
        <f t="shared" si="22"/>
        <v>47484</v>
      </c>
      <c r="B88" s="135">
        <v>75</v>
      </c>
      <c r="C88" s="136">
        <f t="shared" si="12"/>
        <v>33841.749477667392</v>
      </c>
      <c r="D88" s="137">
        <f t="shared" si="13"/>
        <v>95.88</v>
      </c>
      <c r="E88" s="137">
        <f t="shared" si="17"/>
        <v>921.12492158812017</v>
      </c>
      <c r="F88" s="137">
        <f t="shared" si="20"/>
        <v>1017.01</v>
      </c>
      <c r="G88" s="136">
        <f t="shared" si="14"/>
        <v>32920.624556079274</v>
      </c>
      <c r="L88" s="184">
        <f t="shared" si="23"/>
        <v>47484</v>
      </c>
      <c r="M88" s="142">
        <v>75</v>
      </c>
      <c r="N88" s="150">
        <f t="shared" si="15"/>
        <v>24204.173318304413</v>
      </c>
      <c r="O88" s="185">
        <f t="shared" si="18"/>
        <v>68.58</v>
      </c>
      <c r="P88" s="185">
        <f t="shared" si="19"/>
        <v>658.8036255230021</v>
      </c>
      <c r="Q88" s="185">
        <f t="shared" si="21"/>
        <v>727.38</v>
      </c>
      <c r="R88" s="150">
        <f t="shared" si="16"/>
        <v>23545.369692781409</v>
      </c>
    </row>
    <row r="89" spans="1:18" x14ac:dyDescent="0.25">
      <c r="A89" s="134">
        <f t="shared" si="22"/>
        <v>47515</v>
      </c>
      <c r="B89" s="135">
        <v>76</v>
      </c>
      <c r="C89" s="136">
        <f t="shared" si="12"/>
        <v>32920.624556079274</v>
      </c>
      <c r="D89" s="137">
        <f t="shared" si="13"/>
        <v>93.28</v>
      </c>
      <c r="E89" s="137">
        <f t="shared" si="17"/>
        <v>923.73477553261978</v>
      </c>
      <c r="F89" s="137">
        <f t="shared" si="20"/>
        <v>1017.01</v>
      </c>
      <c r="G89" s="136">
        <f t="shared" si="14"/>
        <v>31996.889780546655</v>
      </c>
      <c r="L89" s="184">
        <f t="shared" si="23"/>
        <v>47515</v>
      </c>
      <c r="M89" s="142">
        <v>76</v>
      </c>
      <c r="N89" s="150">
        <f t="shared" si="15"/>
        <v>23545.369692781409</v>
      </c>
      <c r="O89" s="185">
        <f t="shared" si="18"/>
        <v>66.709999999999994</v>
      </c>
      <c r="P89" s="185">
        <f t="shared" si="19"/>
        <v>660.67023579531724</v>
      </c>
      <c r="Q89" s="185">
        <f t="shared" si="21"/>
        <v>727.38</v>
      </c>
      <c r="R89" s="150">
        <f t="shared" si="16"/>
        <v>22884.699456986091</v>
      </c>
    </row>
    <row r="90" spans="1:18" x14ac:dyDescent="0.25">
      <c r="A90" s="134">
        <f t="shared" si="22"/>
        <v>47543</v>
      </c>
      <c r="B90" s="135">
        <v>77</v>
      </c>
      <c r="C90" s="136">
        <f t="shared" si="12"/>
        <v>31996.889780546655</v>
      </c>
      <c r="D90" s="137">
        <f t="shared" si="13"/>
        <v>90.66</v>
      </c>
      <c r="E90" s="137">
        <f t="shared" si="17"/>
        <v>926.35202406329552</v>
      </c>
      <c r="F90" s="137">
        <f t="shared" si="20"/>
        <v>1017.01</v>
      </c>
      <c r="G90" s="136">
        <f t="shared" si="14"/>
        <v>31070.537756483358</v>
      </c>
      <c r="L90" s="184">
        <f t="shared" si="23"/>
        <v>47543</v>
      </c>
      <c r="M90" s="142">
        <v>77</v>
      </c>
      <c r="N90" s="150">
        <f t="shared" si="15"/>
        <v>22884.699456986091</v>
      </c>
      <c r="O90" s="185">
        <f t="shared" si="18"/>
        <v>64.84</v>
      </c>
      <c r="P90" s="185">
        <f t="shared" si="19"/>
        <v>662.5421347967374</v>
      </c>
      <c r="Q90" s="185">
        <f t="shared" si="21"/>
        <v>727.38</v>
      </c>
      <c r="R90" s="150">
        <f t="shared" si="16"/>
        <v>22222.157322189352</v>
      </c>
    </row>
    <row r="91" spans="1:18" x14ac:dyDescent="0.25">
      <c r="A91" s="134">
        <f t="shared" si="22"/>
        <v>47574</v>
      </c>
      <c r="B91" s="135">
        <v>78</v>
      </c>
      <c r="C91" s="136">
        <f t="shared" si="12"/>
        <v>31070.537756483358</v>
      </c>
      <c r="D91" s="137">
        <f t="shared" si="13"/>
        <v>88.03</v>
      </c>
      <c r="E91" s="137">
        <f t="shared" si="17"/>
        <v>928.97668813147493</v>
      </c>
      <c r="F91" s="137">
        <f t="shared" si="20"/>
        <v>1017.01</v>
      </c>
      <c r="G91" s="136">
        <f t="shared" si="14"/>
        <v>30141.561068351883</v>
      </c>
      <c r="L91" s="184">
        <f t="shared" si="23"/>
        <v>47574</v>
      </c>
      <c r="M91" s="142">
        <v>78</v>
      </c>
      <c r="N91" s="150">
        <f t="shared" si="15"/>
        <v>22222.157322189352</v>
      </c>
      <c r="O91" s="185">
        <f t="shared" si="18"/>
        <v>62.96</v>
      </c>
      <c r="P91" s="185">
        <f t="shared" si="19"/>
        <v>664.41933751199485</v>
      </c>
      <c r="Q91" s="185">
        <f t="shared" si="21"/>
        <v>727.38</v>
      </c>
      <c r="R91" s="150">
        <f t="shared" si="16"/>
        <v>21557.737984677358</v>
      </c>
    </row>
    <row r="92" spans="1:18" x14ac:dyDescent="0.25">
      <c r="A92" s="134">
        <f t="shared" si="22"/>
        <v>47604</v>
      </c>
      <c r="B92" s="135">
        <v>79</v>
      </c>
      <c r="C92" s="136">
        <f t="shared" si="12"/>
        <v>30141.561068351883</v>
      </c>
      <c r="D92" s="137">
        <f t="shared" si="13"/>
        <v>85.4</v>
      </c>
      <c r="E92" s="137">
        <f t="shared" si="17"/>
        <v>931.60878874784748</v>
      </c>
      <c r="F92" s="137">
        <f t="shared" si="20"/>
        <v>1017.01</v>
      </c>
      <c r="G92" s="136">
        <f t="shared" si="14"/>
        <v>29209.952279604036</v>
      </c>
      <c r="L92" s="184">
        <f t="shared" si="23"/>
        <v>47604</v>
      </c>
      <c r="M92" s="142">
        <v>79</v>
      </c>
      <c r="N92" s="150">
        <f t="shared" si="15"/>
        <v>21557.737984677358</v>
      </c>
      <c r="O92" s="185">
        <f t="shared" si="18"/>
        <v>61.08</v>
      </c>
      <c r="P92" s="185">
        <f t="shared" si="19"/>
        <v>666.30185896827879</v>
      </c>
      <c r="Q92" s="185">
        <f t="shared" si="21"/>
        <v>727.38</v>
      </c>
      <c r="R92" s="150">
        <f t="shared" si="16"/>
        <v>20891.436125709079</v>
      </c>
    </row>
    <row r="93" spans="1:18" x14ac:dyDescent="0.25">
      <c r="A93" s="134">
        <f t="shared" si="22"/>
        <v>47635</v>
      </c>
      <c r="B93" s="135">
        <v>80</v>
      </c>
      <c r="C93" s="136">
        <f t="shared" si="12"/>
        <v>29209.952279604036</v>
      </c>
      <c r="D93" s="137">
        <f t="shared" si="13"/>
        <v>82.76</v>
      </c>
      <c r="E93" s="137">
        <f t="shared" si="17"/>
        <v>934.24834698263294</v>
      </c>
      <c r="F93" s="137">
        <f t="shared" si="20"/>
        <v>1017.01</v>
      </c>
      <c r="G93" s="136">
        <f t="shared" si="14"/>
        <v>28275.703932621404</v>
      </c>
      <c r="L93" s="184">
        <f t="shared" si="23"/>
        <v>47635</v>
      </c>
      <c r="M93" s="142">
        <v>80</v>
      </c>
      <c r="N93" s="150">
        <f t="shared" si="15"/>
        <v>20891.436125709079</v>
      </c>
      <c r="O93" s="185">
        <f t="shared" si="18"/>
        <v>59.19</v>
      </c>
      <c r="P93" s="185">
        <f t="shared" si="19"/>
        <v>668.18971423535561</v>
      </c>
      <c r="Q93" s="185">
        <f t="shared" si="21"/>
        <v>727.38</v>
      </c>
      <c r="R93" s="150">
        <f t="shared" si="16"/>
        <v>20223.246411473723</v>
      </c>
    </row>
    <row r="94" spans="1:18" x14ac:dyDescent="0.25">
      <c r="A94" s="134">
        <f t="shared" si="22"/>
        <v>47665</v>
      </c>
      <c r="B94" s="135">
        <v>81</v>
      </c>
      <c r="C94" s="136">
        <f t="shared" si="12"/>
        <v>28275.703932621404</v>
      </c>
      <c r="D94" s="137">
        <f t="shared" si="13"/>
        <v>80.11</v>
      </c>
      <c r="E94" s="137">
        <f t="shared" si="17"/>
        <v>936.8953839657504</v>
      </c>
      <c r="F94" s="137">
        <f t="shared" si="20"/>
        <v>1017.01</v>
      </c>
      <c r="G94" s="136">
        <f t="shared" si="14"/>
        <v>27338.808548655652</v>
      </c>
      <c r="L94" s="184">
        <f t="shared" si="23"/>
        <v>47665</v>
      </c>
      <c r="M94" s="142">
        <v>81</v>
      </c>
      <c r="N94" s="150">
        <f t="shared" si="15"/>
        <v>20223.246411473723</v>
      </c>
      <c r="O94" s="185">
        <f t="shared" si="18"/>
        <v>57.3</v>
      </c>
      <c r="P94" s="185">
        <f t="shared" si="19"/>
        <v>670.08291842568906</v>
      </c>
      <c r="Q94" s="185">
        <f t="shared" si="21"/>
        <v>727.38</v>
      </c>
      <c r="R94" s="150">
        <f t="shared" si="16"/>
        <v>19553.163493048036</v>
      </c>
    </row>
    <row r="95" spans="1:18" x14ac:dyDescent="0.25">
      <c r="A95" s="134">
        <f t="shared" si="22"/>
        <v>47696</v>
      </c>
      <c r="B95" s="135">
        <v>82</v>
      </c>
      <c r="C95" s="136">
        <f t="shared" si="12"/>
        <v>27338.808548655652</v>
      </c>
      <c r="D95" s="137">
        <f t="shared" si="13"/>
        <v>77.459999999999994</v>
      </c>
      <c r="E95" s="137">
        <f t="shared" si="17"/>
        <v>939.54992088698668</v>
      </c>
      <c r="F95" s="137">
        <f t="shared" si="20"/>
        <v>1017.01</v>
      </c>
      <c r="G95" s="136">
        <f t="shared" si="14"/>
        <v>26399.258627768664</v>
      </c>
      <c r="L95" s="184">
        <f t="shared" si="23"/>
        <v>47696</v>
      </c>
      <c r="M95" s="142">
        <v>82</v>
      </c>
      <c r="N95" s="150">
        <f t="shared" si="15"/>
        <v>19553.163493048036</v>
      </c>
      <c r="O95" s="185">
        <f t="shared" si="18"/>
        <v>55.4</v>
      </c>
      <c r="P95" s="185">
        <f t="shared" si="19"/>
        <v>671.98148669456191</v>
      </c>
      <c r="Q95" s="185">
        <f t="shared" si="21"/>
        <v>727.38</v>
      </c>
      <c r="R95" s="150">
        <f t="shared" si="16"/>
        <v>18881.182006353472</v>
      </c>
    </row>
    <row r="96" spans="1:18" x14ac:dyDescent="0.25">
      <c r="A96" s="134">
        <f t="shared" si="22"/>
        <v>47727</v>
      </c>
      <c r="B96" s="135">
        <v>83</v>
      </c>
      <c r="C96" s="136">
        <f t="shared" si="12"/>
        <v>26399.258627768664</v>
      </c>
      <c r="D96" s="137">
        <f t="shared" si="13"/>
        <v>74.8</v>
      </c>
      <c r="E96" s="137">
        <f t="shared" si="17"/>
        <v>942.21197899616652</v>
      </c>
      <c r="F96" s="137">
        <f t="shared" si="20"/>
        <v>1017.01</v>
      </c>
      <c r="G96" s="136">
        <f t="shared" si="14"/>
        <v>25457.046648772499</v>
      </c>
      <c r="L96" s="184">
        <f t="shared" si="23"/>
        <v>47727</v>
      </c>
      <c r="M96" s="142">
        <v>83</v>
      </c>
      <c r="N96" s="150">
        <f t="shared" si="15"/>
        <v>18881.182006353472</v>
      </c>
      <c r="O96" s="185">
        <f t="shared" si="18"/>
        <v>53.5</v>
      </c>
      <c r="P96" s="185">
        <f t="shared" si="19"/>
        <v>673.88543424019645</v>
      </c>
      <c r="Q96" s="185">
        <f t="shared" si="21"/>
        <v>727.38</v>
      </c>
      <c r="R96" s="150">
        <f t="shared" si="16"/>
        <v>18207.296572113275</v>
      </c>
    </row>
    <row r="97" spans="1:18" x14ac:dyDescent="0.25">
      <c r="A97" s="134">
        <f t="shared" si="22"/>
        <v>47757</v>
      </c>
      <c r="B97" s="135">
        <v>84</v>
      </c>
      <c r="C97" s="136">
        <f t="shared" si="12"/>
        <v>25457.046648772499</v>
      </c>
      <c r="D97" s="137">
        <f t="shared" si="13"/>
        <v>72.13</v>
      </c>
      <c r="E97" s="137">
        <f t="shared" si="17"/>
        <v>944.88157960332239</v>
      </c>
      <c r="F97" s="137">
        <f t="shared" si="20"/>
        <v>1017.01</v>
      </c>
      <c r="G97" s="136">
        <f t="shared" si="14"/>
        <v>24512.165069169176</v>
      </c>
      <c r="L97" s="184">
        <f t="shared" si="23"/>
        <v>47757</v>
      </c>
      <c r="M97" s="142">
        <v>84</v>
      </c>
      <c r="N97" s="150">
        <f t="shared" si="15"/>
        <v>18207.296572113275</v>
      </c>
      <c r="O97" s="185">
        <f t="shared" si="18"/>
        <v>51.59</v>
      </c>
      <c r="P97" s="185">
        <f t="shared" si="19"/>
        <v>675.79477630387692</v>
      </c>
      <c r="Q97" s="185">
        <f t="shared" si="21"/>
        <v>727.38</v>
      </c>
      <c r="R97" s="150">
        <f t="shared" si="16"/>
        <v>17531.501795809399</v>
      </c>
    </row>
    <row r="98" spans="1:18" x14ac:dyDescent="0.25">
      <c r="A98" s="134">
        <f t="shared" si="22"/>
        <v>47788</v>
      </c>
      <c r="B98" s="135">
        <v>85</v>
      </c>
      <c r="C98" s="136">
        <f t="shared" si="12"/>
        <v>24512.165069169176</v>
      </c>
      <c r="D98" s="137">
        <f t="shared" si="13"/>
        <v>69.45</v>
      </c>
      <c r="E98" s="137">
        <f t="shared" si="17"/>
        <v>947.55874407886506</v>
      </c>
      <c r="F98" s="137">
        <f t="shared" si="20"/>
        <v>1017.01</v>
      </c>
      <c r="G98" s="136">
        <f t="shared" si="14"/>
        <v>23564.60632509031</v>
      </c>
      <c r="L98" s="184">
        <f t="shared" si="23"/>
        <v>47788</v>
      </c>
      <c r="M98" s="142">
        <v>85</v>
      </c>
      <c r="N98" s="150">
        <f t="shared" si="15"/>
        <v>17531.501795809399</v>
      </c>
      <c r="O98" s="185">
        <f t="shared" si="18"/>
        <v>49.67</v>
      </c>
      <c r="P98" s="185">
        <f t="shared" si="19"/>
        <v>677.70952817007128</v>
      </c>
      <c r="Q98" s="185">
        <f t="shared" si="21"/>
        <v>727.38</v>
      </c>
      <c r="R98" s="150">
        <f t="shared" si="16"/>
        <v>16853.792267639328</v>
      </c>
    </row>
    <row r="99" spans="1:18" x14ac:dyDescent="0.25">
      <c r="A99" s="134">
        <f t="shared" si="22"/>
        <v>47818</v>
      </c>
      <c r="B99" s="135">
        <v>86</v>
      </c>
      <c r="C99" s="136">
        <f t="shared" si="12"/>
        <v>23564.60632509031</v>
      </c>
      <c r="D99" s="137">
        <f t="shared" si="13"/>
        <v>66.77</v>
      </c>
      <c r="E99" s="137">
        <f t="shared" si="17"/>
        <v>950.24349385375524</v>
      </c>
      <c r="F99" s="137">
        <f t="shared" si="20"/>
        <v>1017.01</v>
      </c>
      <c r="G99" s="136">
        <f t="shared" si="14"/>
        <v>22614.362831236554</v>
      </c>
      <c r="L99" s="184">
        <f t="shared" si="23"/>
        <v>47818</v>
      </c>
      <c r="M99" s="142">
        <v>86</v>
      </c>
      <c r="N99" s="150">
        <f t="shared" si="15"/>
        <v>16853.792267639328</v>
      </c>
      <c r="O99" s="185">
        <f t="shared" si="18"/>
        <v>47.75</v>
      </c>
      <c r="P99" s="185">
        <f t="shared" si="19"/>
        <v>679.62970516655321</v>
      </c>
      <c r="Q99" s="185">
        <f t="shared" si="21"/>
        <v>727.38</v>
      </c>
      <c r="R99" s="150">
        <f t="shared" si="16"/>
        <v>16174.162562472775</v>
      </c>
    </row>
    <row r="100" spans="1:18" x14ac:dyDescent="0.25">
      <c r="A100" s="134">
        <f t="shared" si="22"/>
        <v>47849</v>
      </c>
      <c r="B100" s="135">
        <v>87</v>
      </c>
      <c r="C100" s="136">
        <f t="shared" si="12"/>
        <v>22614.362831236554</v>
      </c>
      <c r="D100" s="137">
        <f t="shared" si="13"/>
        <v>64.069999999999993</v>
      </c>
      <c r="E100" s="137">
        <f t="shared" si="17"/>
        <v>952.93585041967413</v>
      </c>
      <c r="F100" s="137">
        <f t="shared" si="20"/>
        <v>1017.01</v>
      </c>
      <c r="G100" s="136">
        <f t="shared" si="14"/>
        <v>21661.426980816879</v>
      </c>
      <c r="L100" s="184">
        <f t="shared" si="23"/>
        <v>47849</v>
      </c>
      <c r="M100" s="142">
        <v>87</v>
      </c>
      <c r="N100" s="150">
        <f t="shared" si="15"/>
        <v>16174.162562472775</v>
      </c>
      <c r="O100" s="185">
        <f t="shared" si="18"/>
        <v>45.83</v>
      </c>
      <c r="P100" s="185">
        <f t="shared" si="19"/>
        <v>681.55532266452508</v>
      </c>
      <c r="Q100" s="185">
        <f t="shared" si="21"/>
        <v>727.38</v>
      </c>
      <c r="R100" s="150">
        <f t="shared" si="16"/>
        <v>15492.607239808251</v>
      </c>
    </row>
    <row r="101" spans="1:18" x14ac:dyDescent="0.25">
      <c r="A101" s="134">
        <f t="shared" si="22"/>
        <v>47880</v>
      </c>
      <c r="B101" s="135">
        <v>88</v>
      </c>
      <c r="C101" s="136">
        <f t="shared" si="12"/>
        <v>21661.426980816879</v>
      </c>
      <c r="D101" s="137">
        <f t="shared" si="13"/>
        <v>61.37</v>
      </c>
      <c r="E101" s="137">
        <f t="shared" si="17"/>
        <v>955.63583532919665</v>
      </c>
      <c r="F101" s="137">
        <f t="shared" si="20"/>
        <v>1017.01</v>
      </c>
      <c r="G101" s="136">
        <f t="shared" si="14"/>
        <v>20705.791145487681</v>
      </c>
      <c r="L101" s="184">
        <f t="shared" si="23"/>
        <v>47880</v>
      </c>
      <c r="M101" s="142">
        <v>88</v>
      </c>
      <c r="N101" s="150">
        <f t="shared" si="15"/>
        <v>15492.607239808251</v>
      </c>
      <c r="O101" s="185">
        <f t="shared" si="18"/>
        <v>43.9</v>
      </c>
      <c r="P101" s="185">
        <f t="shared" si="19"/>
        <v>683.48639607874122</v>
      </c>
      <c r="Q101" s="185">
        <f t="shared" si="21"/>
        <v>727.38</v>
      </c>
      <c r="R101" s="150">
        <f t="shared" si="16"/>
        <v>14809.12084372951</v>
      </c>
    </row>
    <row r="102" spans="1:18" x14ac:dyDescent="0.25">
      <c r="A102" s="134">
        <f t="shared" si="22"/>
        <v>47908</v>
      </c>
      <c r="B102" s="135">
        <v>89</v>
      </c>
      <c r="C102" s="136">
        <f t="shared" si="12"/>
        <v>20705.791145487681</v>
      </c>
      <c r="D102" s="137">
        <f t="shared" si="13"/>
        <v>58.67</v>
      </c>
      <c r="E102" s="137">
        <f t="shared" si="17"/>
        <v>958.3434701959626</v>
      </c>
      <c r="F102" s="137">
        <f t="shared" si="20"/>
        <v>1017.01</v>
      </c>
      <c r="G102" s="136">
        <f t="shared" si="14"/>
        <v>19747.447675291718</v>
      </c>
      <c r="L102" s="184">
        <f t="shared" si="23"/>
        <v>47908</v>
      </c>
      <c r="M102" s="142">
        <v>89</v>
      </c>
      <c r="N102" s="150">
        <f t="shared" si="15"/>
        <v>14809.12084372951</v>
      </c>
      <c r="O102" s="185">
        <f t="shared" si="18"/>
        <v>41.96</v>
      </c>
      <c r="P102" s="185">
        <f t="shared" si="19"/>
        <v>685.42294086763104</v>
      </c>
      <c r="Q102" s="185">
        <f t="shared" si="21"/>
        <v>727.38</v>
      </c>
      <c r="R102" s="150">
        <f t="shared" si="16"/>
        <v>14123.697902861879</v>
      </c>
    </row>
    <row r="103" spans="1:18" x14ac:dyDescent="0.25">
      <c r="A103" s="134">
        <f t="shared" si="22"/>
        <v>47939</v>
      </c>
      <c r="B103" s="135">
        <v>90</v>
      </c>
      <c r="C103" s="136">
        <f t="shared" si="12"/>
        <v>19747.447675291718</v>
      </c>
      <c r="D103" s="137">
        <f t="shared" si="13"/>
        <v>55.95</v>
      </c>
      <c r="E103" s="137">
        <f t="shared" si="17"/>
        <v>961.05877669485119</v>
      </c>
      <c r="F103" s="137">
        <f t="shared" si="20"/>
        <v>1017.01</v>
      </c>
      <c r="G103" s="136">
        <f t="shared" si="14"/>
        <v>18786.388898596866</v>
      </c>
      <c r="L103" s="184">
        <f t="shared" si="23"/>
        <v>47939</v>
      </c>
      <c r="M103" s="142">
        <v>90</v>
      </c>
      <c r="N103" s="150">
        <f t="shared" si="15"/>
        <v>14123.697902861879</v>
      </c>
      <c r="O103" s="185">
        <f t="shared" si="18"/>
        <v>40.020000000000003</v>
      </c>
      <c r="P103" s="185">
        <f t="shared" si="19"/>
        <v>687.36497253342259</v>
      </c>
      <c r="Q103" s="185">
        <f t="shared" si="21"/>
        <v>727.38</v>
      </c>
      <c r="R103" s="150">
        <f t="shared" si="16"/>
        <v>13436.332930328455</v>
      </c>
    </row>
    <row r="104" spans="1:18" x14ac:dyDescent="0.25">
      <c r="A104" s="134">
        <f t="shared" si="22"/>
        <v>47969</v>
      </c>
      <c r="B104" s="135">
        <v>91</v>
      </c>
      <c r="C104" s="136">
        <f t="shared" si="12"/>
        <v>18786.388898596866</v>
      </c>
      <c r="D104" s="137">
        <f t="shared" si="13"/>
        <v>53.23</v>
      </c>
      <c r="E104" s="137">
        <f t="shared" si="17"/>
        <v>963.78177656215325</v>
      </c>
      <c r="F104" s="137">
        <f t="shared" si="20"/>
        <v>1017.01</v>
      </c>
      <c r="G104" s="136">
        <f t="shared" si="14"/>
        <v>17822.607122034711</v>
      </c>
      <c r="L104" s="184">
        <f t="shared" si="23"/>
        <v>47969</v>
      </c>
      <c r="M104" s="142">
        <v>91</v>
      </c>
      <c r="N104" s="150">
        <f t="shared" si="15"/>
        <v>13436.332930328455</v>
      </c>
      <c r="O104" s="185">
        <f t="shared" si="18"/>
        <v>38.07</v>
      </c>
      <c r="P104" s="185">
        <f t="shared" si="19"/>
        <v>689.31250662226739</v>
      </c>
      <c r="Q104" s="185">
        <f t="shared" si="21"/>
        <v>727.38</v>
      </c>
      <c r="R104" s="150">
        <f t="shared" si="16"/>
        <v>12747.020423706188</v>
      </c>
    </row>
    <row r="105" spans="1:18" x14ac:dyDescent="0.25">
      <c r="A105" s="134">
        <f t="shared" si="22"/>
        <v>48000</v>
      </c>
      <c r="B105" s="135">
        <v>92</v>
      </c>
      <c r="C105" s="136">
        <f t="shared" si="12"/>
        <v>17822.607122034711</v>
      </c>
      <c r="D105" s="137">
        <f t="shared" si="13"/>
        <v>50.5</v>
      </c>
      <c r="E105" s="137">
        <f t="shared" si="17"/>
        <v>966.51249159574604</v>
      </c>
      <c r="F105" s="137">
        <f t="shared" si="20"/>
        <v>1017.01</v>
      </c>
      <c r="G105" s="136">
        <f t="shared" si="14"/>
        <v>16856.094630438965</v>
      </c>
      <c r="L105" s="184">
        <f t="shared" si="23"/>
        <v>48000</v>
      </c>
      <c r="M105" s="142">
        <v>92</v>
      </c>
      <c r="N105" s="150">
        <f t="shared" si="15"/>
        <v>12747.020423706188</v>
      </c>
      <c r="O105" s="185">
        <f t="shared" si="18"/>
        <v>36.119999999999997</v>
      </c>
      <c r="P105" s="185">
        <f t="shared" si="19"/>
        <v>691.26555872436381</v>
      </c>
      <c r="Q105" s="185">
        <f t="shared" si="21"/>
        <v>727.38</v>
      </c>
      <c r="R105" s="150">
        <f t="shared" si="16"/>
        <v>12055.754864981824</v>
      </c>
    </row>
    <row r="106" spans="1:18" x14ac:dyDescent="0.25">
      <c r="A106" s="134">
        <f t="shared" si="22"/>
        <v>48030</v>
      </c>
      <c r="B106" s="135">
        <v>93</v>
      </c>
      <c r="C106" s="136">
        <f t="shared" si="12"/>
        <v>16856.094630438965</v>
      </c>
      <c r="D106" s="137">
        <f t="shared" si="13"/>
        <v>47.76</v>
      </c>
      <c r="E106" s="137">
        <f t="shared" si="17"/>
        <v>969.25094365526718</v>
      </c>
      <c r="F106" s="137">
        <f t="shared" si="20"/>
        <v>1017.01</v>
      </c>
      <c r="G106" s="136">
        <f t="shared" si="14"/>
        <v>15886.843686783699</v>
      </c>
      <c r="L106" s="184">
        <f t="shared" si="23"/>
        <v>48030</v>
      </c>
      <c r="M106" s="142">
        <v>93</v>
      </c>
      <c r="N106" s="150">
        <f t="shared" si="15"/>
        <v>12055.754864981824</v>
      </c>
      <c r="O106" s="185">
        <f t="shared" si="18"/>
        <v>34.159999999999997</v>
      </c>
      <c r="P106" s="185">
        <f t="shared" si="19"/>
        <v>693.22414447408278</v>
      </c>
      <c r="Q106" s="185">
        <f t="shared" si="21"/>
        <v>727.38</v>
      </c>
      <c r="R106" s="150">
        <f t="shared" si="16"/>
        <v>11362.530720507741</v>
      </c>
    </row>
    <row r="107" spans="1:18" x14ac:dyDescent="0.25">
      <c r="A107" s="134">
        <f t="shared" si="22"/>
        <v>48061</v>
      </c>
      <c r="B107" s="135">
        <v>94</v>
      </c>
      <c r="C107" s="136">
        <f t="shared" si="12"/>
        <v>15886.843686783699</v>
      </c>
      <c r="D107" s="137">
        <f t="shared" si="13"/>
        <v>45.01</v>
      </c>
      <c r="E107" s="137">
        <f t="shared" si="17"/>
        <v>971.99715466229065</v>
      </c>
      <c r="F107" s="137">
        <f t="shared" si="20"/>
        <v>1017.01</v>
      </c>
      <c r="G107" s="136">
        <f t="shared" si="14"/>
        <v>14914.846532121408</v>
      </c>
      <c r="L107" s="184">
        <f t="shared" si="23"/>
        <v>48061</v>
      </c>
      <c r="M107" s="142">
        <v>94</v>
      </c>
      <c r="N107" s="150">
        <f t="shared" si="15"/>
        <v>11362.530720507741</v>
      </c>
      <c r="O107" s="185">
        <f t="shared" si="18"/>
        <v>32.19</v>
      </c>
      <c r="P107" s="185">
        <f t="shared" si="19"/>
        <v>695.18827955009272</v>
      </c>
      <c r="Q107" s="185">
        <f t="shared" si="21"/>
        <v>727.38</v>
      </c>
      <c r="R107" s="150">
        <f t="shared" si="16"/>
        <v>10667.342440957647</v>
      </c>
    </row>
    <row r="108" spans="1:18" x14ac:dyDescent="0.25">
      <c r="A108" s="134">
        <f t="shared" si="22"/>
        <v>48092</v>
      </c>
      <c r="B108" s="135">
        <v>95</v>
      </c>
      <c r="C108" s="136">
        <f t="shared" si="12"/>
        <v>14914.846532121408</v>
      </c>
      <c r="D108" s="137">
        <f t="shared" si="13"/>
        <v>42.26</v>
      </c>
      <c r="E108" s="137">
        <f t="shared" si="17"/>
        <v>974.75114660050042</v>
      </c>
      <c r="F108" s="137">
        <f t="shared" si="20"/>
        <v>1017.01</v>
      </c>
      <c r="G108" s="136">
        <f t="shared" si="14"/>
        <v>13940.095385520908</v>
      </c>
      <c r="L108" s="184">
        <f t="shared" si="23"/>
        <v>48092</v>
      </c>
      <c r="M108" s="142">
        <v>95</v>
      </c>
      <c r="N108" s="150">
        <f t="shared" si="15"/>
        <v>10667.342440957647</v>
      </c>
      <c r="O108" s="185">
        <f t="shared" si="18"/>
        <v>30.22</v>
      </c>
      <c r="P108" s="185">
        <f t="shared" si="19"/>
        <v>697.15797967548451</v>
      </c>
      <c r="Q108" s="185">
        <f t="shared" si="21"/>
        <v>727.38</v>
      </c>
      <c r="R108" s="150">
        <f t="shared" si="16"/>
        <v>9970.1844612821624</v>
      </c>
    </row>
    <row r="109" spans="1:18" x14ac:dyDescent="0.25">
      <c r="A109" s="134">
        <f t="shared" si="22"/>
        <v>48122</v>
      </c>
      <c r="B109" s="135">
        <v>96</v>
      </c>
      <c r="C109" s="136">
        <f t="shared" si="12"/>
        <v>13940.095385520908</v>
      </c>
      <c r="D109" s="137">
        <f t="shared" si="13"/>
        <v>39.5</v>
      </c>
      <c r="E109" s="137">
        <f t="shared" si="17"/>
        <v>977.51294151586842</v>
      </c>
      <c r="F109" s="137">
        <f t="shared" si="20"/>
        <v>1017.01</v>
      </c>
      <c r="G109" s="136">
        <f t="shared" si="14"/>
        <v>12962.58244400504</v>
      </c>
      <c r="L109" s="184">
        <f t="shared" si="23"/>
        <v>48122</v>
      </c>
      <c r="M109" s="142">
        <v>96</v>
      </c>
      <c r="N109" s="150">
        <f t="shared" si="15"/>
        <v>9970.1844612821624</v>
      </c>
      <c r="O109" s="185">
        <f t="shared" si="18"/>
        <v>28.25</v>
      </c>
      <c r="P109" s="185">
        <f t="shared" si="19"/>
        <v>699.13326061789849</v>
      </c>
      <c r="Q109" s="185">
        <f t="shared" si="21"/>
        <v>727.38</v>
      </c>
      <c r="R109" s="150">
        <f t="shared" si="16"/>
        <v>9271.0512006642639</v>
      </c>
    </row>
    <row r="110" spans="1:18" x14ac:dyDescent="0.25">
      <c r="A110" s="134">
        <f t="shared" si="22"/>
        <v>48153</v>
      </c>
      <c r="B110" s="135">
        <v>97</v>
      </c>
      <c r="C110" s="136">
        <f t="shared" si="12"/>
        <v>12962.58244400504</v>
      </c>
      <c r="D110" s="137">
        <f t="shared" si="13"/>
        <v>36.729999999999997</v>
      </c>
      <c r="E110" s="137">
        <f t="shared" si="17"/>
        <v>980.28256151683001</v>
      </c>
      <c r="F110" s="137">
        <f t="shared" si="20"/>
        <v>1017.01</v>
      </c>
      <c r="G110" s="136">
        <f t="shared" si="14"/>
        <v>11982.299882488211</v>
      </c>
      <c r="L110" s="184">
        <f t="shared" si="23"/>
        <v>48153</v>
      </c>
      <c r="M110" s="142">
        <v>97</v>
      </c>
      <c r="N110" s="150">
        <f t="shared" si="15"/>
        <v>9271.0512006642639</v>
      </c>
      <c r="O110" s="185">
        <f t="shared" si="18"/>
        <v>26.27</v>
      </c>
      <c r="P110" s="185">
        <f t="shared" si="19"/>
        <v>701.11413818964911</v>
      </c>
      <c r="Q110" s="185">
        <f t="shared" si="21"/>
        <v>727.38</v>
      </c>
      <c r="R110" s="150">
        <f t="shared" si="16"/>
        <v>8569.9370624746152</v>
      </c>
    </row>
    <row r="111" spans="1:18" x14ac:dyDescent="0.25">
      <c r="A111" s="134">
        <f t="shared" si="22"/>
        <v>48183</v>
      </c>
      <c r="B111" s="135">
        <v>98</v>
      </c>
      <c r="C111" s="136">
        <f t="shared" si="12"/>
        <v>11982.299882488211</v>
      </c>
      <c r="D111" s="137">
        <f t="shared" si="13"/>
        <v>33.950000000000003</v>
      </c>
      <c r="E111" s="137">
        <f t="shared" si="17"/>
        <v>983.0600287744611</v>
      </c>
      <c r="F111" s="137">
        <f t="shared" si="20"/>
        <v>1017.01</v>
      </c>
      <c r="G111" s="136">
        <f t="shared" si="14"/>
        <v>10999.239853713749</v>
      </c>
      <c r="L111" s="184">
        <f t="shared" si="23"/>
        <v>48183</v>
      </c>
      <c r="M111" s="142">
        <v>98</v>
      </c>
      <c r="N111" s="150">
        <f t="shared" si="15"/>
        <v>8569.9370624746152</v>
      </c>
      <c r="O111" s="185">
        <f t="shared" si="18"/>
        <v>24.28</v>
      </c>
      <c r="P111" s="185">
        <f t="shared" si="19"/>
        <v>703.10062824785325</v>
      </c>
      <c r="Q111" s="185">
        <f t="shared" si="21"/>
        <v>727.38</v>
      </c>
      <c r="R111" s="150">
        <f t="shared" si="16"/>
        <v>7866.8364342267623</v>
      </c>
    </row>
    <row r="112" spans="1:18" x14ac:dyDescent="0.25">
      <c r="A112" s="134">
        <f t="shared" si="22"/>
        <v>48214</v>
      </c>
      <c r="B112" s="135">
        <v>99</v>
      </c>
      <c r="C112" s="136">
        <f t="shared" si="12"/>
        <v>10999.239853713749</v>
      </c>
      <c r="D112" s="137">
        <f t="shared" si="13"/>
        <v>31.16</v>
      </c>
      <c r="E112" s="137">
        <f t="shared" si="17"/>
        <v>985.84536552265558</v>
      </c>
      <c r="F112" s="137">
        <f t="shared" si="20"/>
        <v>1017.01</v>
      </c>
      <c r="G112" s="136">
        <f t="shared" si="14"/>
        <v>10013.394488191094</v>
      </c>
      <c r="L112" s="184">
        <f t="shared" si="23"/>
        <v>48214</v>
      </c>
      <c r="M112" s="142">
        <v>99</v>
      </c>
      <c r="N112" s="150">
        <f t="shared" si="15"/>
        <v>7866.8364342267623</v>
      </c>
      <c r="O112" s="185">
        <f t="shared" si="18"/>
        <v>22.29</v>
      </c>
      <c r="P112" s="185">
        <f t="shared" si="19"/>
        <v>705.09274669455556</v>
      </c>
      <c r="Q112" s="185">
        <f t="shared" si="21"/>
        <v>727.38</v>
      </c>
      <c r="R112" s="150">
        <f t="shared" si="16"/>
        <v>7161.7436875322064</v>
      </c>
    </row>
    <row r="113" spans="1:18" x14ac:dyDescent="0.25">
      <c r="A113" s="134">
        <f t="shared" si="22"/>
        <v>48245</v>
      </c>
      <c r="B113" s="135">
        <v>100</v>
      </c>
      <c r="C113" s="136">
        <f t="shared" si="12"/>
        <v>10013.394488191094</v>
      </c>
      <c r="D113" s="137">
        <f t="shared" si="13"/>
        <v>28.37</v>
      </c>
      <c r="E113" s="137">
        <f t="shared" si="17"/>
        <v>988.63859405830294</v>
      </c>
      <c r="F113" s="137">
        <f t="shared" si="20"/>
        <v>1017.01</v>
      </c>
      <c r="G113" s="136">
        <f t="shared" si="14"/>
        <v>9024.7558941327916</v>
      </c>
      <c r="L113" s="184">
        <f t="shared" si="23"/>
        <v>48245</v>
      </c>
      <c r="M113" s="142">
        <v>100</v>
      </c>
      <c r="N113" s="150">
        <f t="shared" si="15"/>
        <v>7161.7436875322064</v>
      </c>
      <c r="O113" s="185">
        <f t="shared" si="18"/>
        <v>20.29</v>
      </c>
      <c r="P113" s="185">
        <f t="shared" si="19"/>
        <v>707.09050947685671</v>
      </c>
      <c r="Q113" s="185">
        <f t="shared" si="21"/>
        <v>727.38</v>
      </c>
      <c r="R113" s="150">
        <f t="shared" si="16"/>
        <v>6454.6531780553496</v>
      </c>
    </row>
    <row r="114" spans="1:18" x14ac:dyDescent="0.25">
      <c r="A114" s="134">
        <f t="shared" si="22"/>
        <v>48274</v>
      </c>
      <c r="B114" s="135">
        <v>101</v>
      </c>
      <c r="C114" s="136">
        <f t="shared" si="12"/>
        <v>9024.7558941327916</v>
      </c>
      <c r="D114" s="137">
        <f t="shared" si="13"/>
        <v>25.57</v>
      </c>
      <c r="E114" s="137">
        <f t="shared" si="17"/>
        <v>991.4397367414681</v>
      </c>
      <c r="F114" s="137">
        <f t="shared" si="20"/>
        <v>1017.01</v>
      </c>
      <c r="G114" s="136">
        <f t="shared" si="14"/>
        <v>8033.3161573913239</v>
      </c>
      <c r="L114" s="184">
        <f t="shared" si="23"/>
        <v>48274</v>
      </c>
      <c r="M114" s="142">
        <v>101</v>
      </c>
      <c r="N114" s="150">
        <f t="shared" si="15"/>
        <v>6454.6531780553496</v>
      </c>
      <c r="O114" s="185">
        <f t="shared" si="18"/>
        <v>18.29</v>
      </c>
      <c r="P114" s="185">
        <f t="shared" si="19"/>
        <v>709.09393258704108</v>
      </c>
      <c r="Q114" s="185">
        <f t="shared" si="21"/>
        <v>727.38</v>
      </c>
      <c r="R114" s="150">
        <f t="shared" si="16"/>
        <v>5745.5592454683083</v>
      </c>
    </row>
    <row r="115" spans="1:18" x14ac:dyDescent="0.25">
      <c r="A115" s="134">
        <f t="shared" si="22"/>
        <v>48305</v>
      </c>
      <c r="B115" s="135">
        <v>102</v>
      </c>
      <c r="C115" s="136">
        <f t="shared" si="12"/>
        <v>8033.3161573913239</v>
      </c>
      <c r="D115" s="137">
        <f t="shared" si="13"/>
        <v>22.76</v>
      </c>
      <c r="E115" s="137">
        <f t="shared" si="17"/>
        <v>994.24881599556886</v>
      </c>
      <c r="F115" s="137">
        <f t="shared" si="20"/>
        <v>1017.01</v>
      </c>
      <c r="G115" s="136">
        <f t="shared" si="14"/>
        <v>7039.0673413957547</v>
      </c>
      <c r="L115" s="184">
        <f t="shared" si="23"/>
        <v>48305</v>
      </c>
      <c r="M115" s="142">
        <v>102</v>
      </c>
      <c r="N115" s="150">
        <f t="shared" si="15"/>
        <v>5745.5592454683083</v>
      </c>
      <c r="O115" s="185">
        <f t="shared" si="18"/>
        <v>16.28</v>
      </c>
      <c r="P115" s="185">
        <f t="shared" si="19"/>
        <v>711.10303206270441</v>
      </c>
      <c r="Q115" s="185">
        <f t="shared" si="21"/>
        <v>727.38</v>
      </c>
      <c r="R115" s="150">
        <f t="shared" si="16"/>
        <v>5034.4562134056041</v>
      </c>
    </row>
    <row r="116" spans="1:18" x14ac:dyDescent="0.25">
      <c r="A116" s="134">
        <f t="shared" si="22"/>
        <v>48335</v>
      </c>
      <c r="B116" s="135">
        <v>103</v>
      </c>
      <c r="C116" s="136">
        <f t="shared" si="12"/>
        <v>7039.0673413957547</v>
      </c>
      <c r="D116" s="137">
        <f t="shared" si="13"/>
        <v>19.940000000000001</v>
      </c>
      <c r="E116" s="137">
        <f t="shared" si="17"/>
        <v>997.06585430755638</v>
      </c>
      <c r="F116" s="137">
        <f t="shared" si="20"/>
        <v>1017.01</v>
      </c>
      <c r="G116" s="136">
        <f t="shared" si="14"/>
        <v>6042.0014870881987</v>
      </c>
      <c r="L116" s="184">
        <f t="shared" si="23"/>
        <v>48335</v>
      </c>
      <c r="M116" s="142">
        <v>103</v>
      </c>
      <c r="N116" s="150">
        <f t="shared" si="15"/>
        <v>5034.4562134056041</v>
      </c>
      <c r="O116" s="185">
        <f t="shared" si="18"/>
        <v>14.26</v>
      </c>
      <c r="P116" s="185">
        <f t="shared" si="19"/>
        <v>713.11782398688217</v>
      </c>
      <c r="Q116" s="185">
        <f t="shared" si="21"/>
        <v>727.38</v>
      </c>
      <c r="R116" s="150">
        <f t="shared" si="16"/>
        <v>4321.3383894187218</v>
      </c>
    </row>
    <row r="117" spans="1:18" x14ac:dyDescent="0.25">
      <c r="A117" s="134">
        <f t="shared" si="22"/>
        <v>48366</v>
      </c>
      <c r="B117" s="135">
        <v>104</v>
      </c>
      <c r="C117" s="136">
        <f t="shared" si="12"/>
        <v>6042.0014870881987</v>
      </c>
      <c r="D117" s="137">
        <f t="shared" si="13"/>
        <v>17.12</v>
      </c>
      <c r="E117" s="137">
        <f t="shared" si="17"/>
        <v>999.8908742280945</v>
      </c>
      <c r="F117" s="137">
        <f t="shared" si="20"/>
        <v>1017.01</v>
      </c>
      <c r="G117" s="136">
        <f t="shared" si="14"/>
        <v>5042.1106128601041</v>
      </c>
      <c r="L117" s="184">
        <f t="shared" si="23"/>
        <v>48366</v>
      </c>
      <c r="M117" s="142">
        <v>104</v>
      </c>
      <c r="N117" s="150">
        <f t="shared" si="15"/>
        <v>4321.3383894187218</v>
      </c>
      <c r="O117" s="185">
        <f t="shared" si="18"/>
        <v>12.24</v>
      </c>
      <c r="P117" s="185">
        <f t="shared" si="19"/>
        <v>715.13832448817823</v>
      </c>
      <c r="Q117" s="185">
        <f t="shared" si="21"/>
        <v>727.38</v>
      </c>
      <c r="R117" s="150">
        <f t="shared" si="16"/>
        <v>3606.2000649305437</v>
      </c>
    </row>
    <row r="118" spans="1:18" x14ac:dyDescent="0.25">
      <c r="A118" s="134">
        <f t="shared" si="22"/>
        <v>48396</v>
      </c>
      <c r="B118" s="135">
        <v>105</v>
      </c>
      <c r="C118" s="136">
        <f t="shared" si="12"/>
        <v>5042.1106128601041</v>
      </c>
      <c r="D118" s="137">
        <f t="shared" si="13"/>
        <v>14.29</v>
      </c>
      <c r="E118" s="137">
        <f t="shared" si="17"/>
        <v>1002.7238983717407</v>
      </c>
      <c r="F118" s="137">
        <f t="shared" si="20"/>
        <v>1017.01</v>
      </c>
      <c r="G118" s="136">
        <f t="shared" si="14"/>
        <v>4039.3867144883634</v>
      </c>
      <c r="L118" s="184">
        <f t="shared" si="23"/>
        <v>48396</v>
      </c>
      <c r="M118" s="142">
        <v>105</v>
      </c>
      <c r="N118" s="150">
        <f t="shared" si="15"/>
        <v>3606.2000649305437</v>
      </c>
      <c r="O118" s="185">
        <f t="shared" si="18"/>
        <v>10.220000000000001</v>
      </c>
      <c r="P118" s="185">
        <f t="shared" si="19"/>
        <v>717.16454974089481</v>
      </c>
      <c r="Q118" s="185">
        <f t="shared" si="21"/>
        <v>727.38</v>
      </c>
      <c r="R118" s="150">
        <f t="shared" si="16"/>
        <v>2889.0355151896488</v>
      </c>
    </row>
    <row r="119" spans="1:18" x14ac:dyDescent="0.25">
      <c r="A119" s="134">
        <f t="shared" si="22"/>
        <v>48427</v>
      </c>
      <c r="B119" s="135">
        <v>106</v>
      </c>
      <c r="C119" s="136">
        <f t="shared" si="12"/>
        <v>4039.3867144883634</v>
      </c>
      <c r="D119" s="137">
        <f t="shared" si="13"/>
        <v>11.44</v>
      </c>
      <c r="E119" s="137">
        <f t="shared" si="17"/>
        <v>1005.5649494171273</v>
      </c>
      <c r="F119" s="137">
        <f t="shared" si="20"/>
        <v>1017.01</v>
      </c>
      <c r="G119" s="136">
        <f t="shared" si="14"/>
        <v>3033.8217650712359</v>
      </c>
      <c r="L119" s="184">
        <f t="shared" si="23"/>
        <v>48427</v>
      </c>
      <c r="M119" s="142">
        <v>106</v>
      </c>
      <c r="N119" s="150">
        <f t="shared" si="15"/>
        <v>2889.0355151896488</v>
      </c>
      <c r="O119" s="185">
        <f t="shared" si="18"/>
        <v>8.19</v>
      </c>
      <c r="P119" s="185">
        <f t="shared" si="19"/>
        <v>719.19651596516064</v>
      </c>
      <c r="Q119" s="185">
        <f t="shared" si="21"/>
        <v>727.38</v>
      </c>
      <c r="R119" s="150">
        <f t="shared" si="16"/>
        <v>2169.8389992244884</v>
      </c>
    </row>
    <row r="120" spans="1:18" x14ac:dyDescent="0.25">
      <c r="A120" s="134">
        <f t="shared" si="22"/>
        <v>48458</v>
      </c>
      <c r="B120" s="135">
        <v>107</v>
      </c>
      <c r="C120" s="136">
        <f t="shared" si="12"/>
        <v>3033.8217650712359</v>
      </c>
      <c r="D120" s="137">
        <f t="shared" si="13"/>
        <v>8.6</v>
      </c>
      <c r="E120" s="137">
        <f t="shared" si="17"/>
        <v>1008.4140501071425</v>
      </c>
      <c r="F120" s="137">
        <f t="shared" si="20"/>
        <v>1017.01</v>
      </c>
      <c r="G120" s="136">
        <f t="shared" si="14"/>
        <v>2025.4077149640934</v>
      </c>
      <c r="L120" s="184">
        <f t="shared" si="23"/>
        <v>48458</v>
      </c>
      <c r="M120" s="142">
        <v>107</v>
      </c>
      <c r="N120" s="150">
        <f t="shared" si="15"/>
        <v>2169.8389992244884</v>
      </c>
      <c r="O120" s="185">
        <f t="shared" si="18"/>
        <v>6.15</v>
      </c>
      <c r="P120" s="185">
        <f t="shared" si="19"/>
        <v>721.23423942706199</v>
      </c>
      <c r="Q120" s="185">
        <f t="shared" si="21"/>
        <v>727.38</v>
      </c>
      <c r="R120" s="150">
        <f t="shared" si="16"/>
        <v>1448.6047597974264</v>
      </c>
    </row>
    <row r="121" spans="1:18" x14ac:dyDescent="0.25">
      <c r="A121" s="134">
        <f t="shared" si="22"/>
        <v>48488</v>
      </c>
      <c r="B121" s="135">
        <v>108</v>
      </c>
      <c r="C121" s="136">
        <f t="shared" si="12"/>
        <v>2025.4077149640934</v>
      </c>
      <c r="D121" s="137">
        <f t="shared" si="13"/>
        <v>5.74</v>
      </c>
      <c r="E121" s="137">
        <f t="shared" si="17"/>
        <v>1011.2712232491129</v>
      </c>
      <c r="F121" s="137">
        <f t="shared" si="20"/>
        <v>1017.01</v>
      </c>
      <c r="G121" s="136">
        <f t="shared" si="14"/>
        <v>1014.1364917149805</v>
      </c>
      <c r="L121" s="184">
        <f t="shared" si="23"/>
        <v>48488</v>
      </c>
      <c r="M121" s="142">
        <v>108</v>
      </c>
      <c r="N121" s="150">
        <f t="shared" si="15"/>
        <v>1448.6047597974264</v>
      </c>
      <c r="O121" s="185">
        <f t="shared" si="18"/>
        <v>4.0999999999999996</v>
      </c>
      <c r="P121" s="185">
        <f t="shared" si="19"/>
        <v>723.27773643877197</v>
      </c>
      <c r="Q121" s="185">
        <f t="shared" si="21"/>
        <v>727.38</v>
      </c>
      <c r="R121" s="150">
        <f t="shared" si="16"/>
        <v>725.3270233586544</v>
      </c>
    </row>
    <row r="122" spans="1:18" x14ac:dyDescent="0.25">
      <c r="A122" s="134">
        <f t="shared" si="22"/>
        <v>48519</v>
      </c>
      <c r="B122" s="135">
        <v>109</v>
      </c>
      <c r="C122" s="136">
        <f t="shared" si="12"/>
        <v>1014.1364917149805</v>
      </c>
      <c r="D122" s="137">
        <f t="shared" si="13"/>
        <v>2.87</v>
      </c>
      <c r="E122" s="137">
        <f t="shared" si="17"/>
        <v>1014.1364917149854</v>
      </c>
      <c r="F122" s="137">
        <f t="shared" si="20"/>
        <v>1017.01</v>
      </c>
      <c r="G122" s="136">
        <f t="shared" si="14"/>
        <v>-4.8885340220294893E-12</v>
      </c>
      <c r="L122" s="184">
        <f t="shared" si="23"/>
        <v>48519</v>
      </c>
      <c r="M122" s="142">
        <v>109</v>
      </c>
      <c r="N122" s="150">
        <f t="shared" si="15"/>
        <v>725.3270233586544</v>
      </c>
      <c r="O122" s="185">
        <f t="shared" si="18"/>
        <v>2.06</v>
      </c>
      <c r="P122" s="185">
        <f t="shared" si="19"/>
        <v>725.32702335868169</v>
      </c>
      <c r="Q122" s="185">
        <f t="shared" si="21"/>
        <v>727.38</v>
      </c>
      <c r="R122" s="150">
        <f t="shared" si="16"/>
        <v>-2.7284841053187847E-11</v>
      </c>
    </row>
    <row r="123" spans="1:18" x14ac:dyDescent="0.25">
      <c r="A123" s="134"/>
      <c r="B123" s="135"/>
      <c r="C123" s="136"/>
      <c r="D123" s="137"/>
      <c r="E123" s="137"/>
      <c r="F123" s="137"/>
      <c r="G123" s="136"/>
      <c r="L123" s="184"/>
      <c r="M123" s="142"/>
      <c r="N123" s="150"/>
      <c r="O123" s="185"/>
      <c r="P123" s="185"/>
      <c r="Q123" s="185"/>
      <c r="R123" s="150"/>
    </row>
    <row r="124" spans="1:18" x14ac:dyDescent="0.25">
      <c r="A124" s="134"/>
      <c r="B124" s="135"/>
      <c r="C124" s="136"/>
      <c r="D124" s="137"/>
      <c r="E124" s="137"/>
      <c r="F124" s="137"/>
      <c r="G124" s="136"/>
      <c r="L124" s="184"/>
      <c r="M124" s="142"/>
      <c r="N124" s="150"/>
      <c r="O124" s="185"/>
      <c r="P124" s="185"/>
      <c r="Q124" s="185"/>
      <c r="R124" s="150"/>
    </row>
    <row r="125" spans="1:18" x14ac:dyDescent="0.25">
      <c r="A125" s="134"/>
      <c r="B125" s="135"/>
      <c r="C125" s="136"/>
      <c r="D125" s="137"/>
      <c r="E125" s="137"/>
      <c r="F125" s="137"/>
      <c r="G125" s="136"/>
      <c r="L125" s="184"/>
      <c r="M125" s="142"/>
      <c r="N125" s="150"/>
      <c r="O125" s="185"/>
      <c r="P125" s="185"/>
      <c r="Q125" s="185"/>
      <c r="R125" s="150"/>
    </row>
    <row r="126" spans="1:18" x14ac:dyDescent="0.25">
      <c r="A126" s="134"/>
      <c r="B126" s="135"/>
      <c r="C126" s="136"/>
      <c r="D126" s="137"/>
      <c r="E126" s="137"/>
      <c r="F126" s="137"/>
      <c r="G126" s="136"/>
      <c r="L126" s="184"/>
      <c r="M126" s="142"/>
      <c r="N126" s="150"/>
      <c r="O126" s="185"/>
      <c r="P126" s="185"/>
      <c r="Q126" s="185"/>
      <c r="R126" s="150"/>
    </row>
    <row r="127" spans="1:18" x14ac:dyDescent="0.25">
      <c r="A127" s="134"/>
      <c r="B127" s="135"/>
      <c r="C127" s="136"/>
      <c r="D127" s="137"/>
      <c r="E127" s="137"/>
      <c r="F127" s="137"/>
      <c r="G127" s="136"/>
      <c r="L127" s="184"/>
      <c r="M127" s="142"/>
      <c r="N127" s="150"/>
      <c r="O127" s="185"/>
      <c r="P127" s="185"/>
      <c r="Q127" s="185"/>
      <c r="R127" s="150"/>
    </row>
    <row r="128" spans="1:18" x14ac:dyDescent="0.25">
      <c r="A128" s="134"/>
      <c r="B128" s="135"/>
      <c r="C128" s="136"/>
      <c r="D128" s="137"/>
      <c r="E128" s="137"/>
      <c r="F128" s="137"/>
      <c r="G128" s="136"/>
      <c r="L128" s="184"/>
      <c r="M128" s="142"/>
      <c r="N128" s="150"/>
      <c r="O128" s="185"/>
      <c r="P128" s="185"/>
      <c r="Q128" s="185"/>
      <c r="R128" s="150"/>
    </row>
    <row r="129" spans="1:18" x14ac:dyDescent="0.25">
      <c r="A129" s="134"/>
      <c r="B129" s="135"/>
      <c r="C129" s="136"/>
      <c r="D129" s="137"/>
      <c r="E129" s="137"/>
      <c r="F129" s="137"/>
      <c r="G129" s="136"/>
      <c r="L129" s="184"/>
      <c r="M129" s="142"/>
      <c r="N129" s="150"/>
      <c r="O129" s="185"/>
      <c r="P129" s="185"/>
      <c r="Q129" s="185"/>
      <c r="R129" s="150"/>
    </row>
    <row r="130" spans="1:18" x14ac:dyDescent="0.25">
      <c r="A130" s="134"/>
      <c r="B130" s="135"/>
      <c r="C130" s="136"/>
      <c r="D130" s="137"/>
      <c r="E130" s="137"/>
      <c r="F130" s="137"/>
      <c r="G130" s="136"/>
      <c r="L130" s="184"/>
      <c r="M130" s="142"/>
      <c r="N130" s="150"/>
      <c r="O130" s="185"/>
      <c r="P130" s="185"/>
      <c r="Q130" s="185"/>
      <c r="R130" s="150"/>
    </row>
    <row r="131" spans="1:18" x14ac:dyDescent="0.25">
      <c r="A131" s="134"/>
      <c r="B131" s="135"/>
      <c r="C131" s="136"/>
      <c r="D131" s="137"/>
      <c r="E131" s="137"/>
      <c r="F131" s="137"/>
      <c r="G131" s="136"/>
      <c r="L131" s="184"/>
      <c r="M131" s="142"/>
      <c r="N131" s="150"/>
      <c r="O131" s="185"/>
      <c r="P131" s="185"/>
      <c r="Q131" s="185"/>
      <c r="R131" s="150"/>
    </row>
    <row r="132" spans="1:18" x14ac:dyDescent="0.25">
      <c r="A132" s="134"/>
      <c r="B132" s="135"/>
      <c r="C132" s="136"/>
      <c r="D132" s="137"/>
      <c r="E132" s="137"/>
      <c r="F132" s="137"/>
      <c r="G132" s="136"/>
      <c r="L132" s="184"/>
      <c r="M132" s="142"/>
      <c r="N132" s="150"/>
      <c r="O132" s="185"/>
      <c r="P132" s="185"/>
      <c r="Q132" s="185"/>
      <c r="R132" s="150"/>
    </row>
    <row r="133" spans="1:18" x14ac:dyDescent="0.25">
      <c r="A133" s="134"/>
      <c r="B133" s="135"/>
      <c r="C133" s="136"/>
      <c r="D133" s="137"/>
      <c r="E133" s="137"/>
      <c r="F133" s="137"/>
      <c r="G133" s="136"/>
      <c r="L133" s="184"/>
      <c r="M133" s="142"/>
      <c r="N133" s="150"/>
      <c r="O133" s="185"/>
      <c r="P133" s="185"/>
      <c r="Q133" s="185"/>
      <c r="R133" s="15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B4006-885D-4555-A893-62FD4214F088}">
  <dimension ref="A1:P136"/>
  <sheetViews>
    <sheetView showOutlineSymbols="0" showWhiteSpace="0" workbookViewId="0">
      <selection activeCell="N13" sqref="N13"/>
    </sheetView>
  </sheetViews>
  <sheetFormatPr defaultColWidth="9.140625" defaultRowHeight="15" x14ac:dyDescent="0.25"/>
  <cols>
    <col min="1" max="1" width="9.140625" style="90" customWidth="1"/>
    <col min="2" max="2" width="7.85546875" style="90" customWidth="1"/>
    <col min="3" max="3" width="14.7109375" style="90" customWidth="1"/>
    <col min="4" max="4" width="14.28515625" style="90" customWidth="1"/>
    <col min="5" max="7" width="14.7109375" style="90" customWidth="1"/>
    <col min="8" max="10" width="9.140625" style="90"/>
    <col min="11" max="11" width="11" style="90" customWidth="1"/>
    <col min="12" max="16384" width="9.140625" style="90"/>
  </cols>
  <sheetData>
    <row r="1" spans="1:16" x14ac:dyDescent="0.25">
      <c r="A1" s="88"/>
      <c r="B1" s="88"/>
      <c r="C1" s="88"/>
      <c r="D1" s="88"/>
      <c r="E1" s="88"/>
      <c r="F1" s="88"/>
      <c r="G1" s="89"/>
    </row>
    <row r="2" spans="1:16" x14ac:dyDescent="0.25">
      <c r="A2" s="88"/>
      <c r="B2" s="88"/>
      <c r="C2" s="88"/>
      <c r="D2" s="88"/>
      <c r="E2" s="88"/>
      <c r="F2" s="91"/>
      <c r="G2" s="92"/>
    </row>
    <row r="3" spans="1:16" x14ac:dyDescent="0.25">
      <c r="A3" s="93"/>
      <c r="B3" s="93"/>
      <c r="C3" s="93"/>
      <c r="D3" s="93"/>
      <c r="E3" s="93"/>
      <c r="F3" s="91"/>
      <c r="G3" s="92"/>
      <c r="H3" s="94"/>
      <c r="I3" s="94"/>
      <c r="J3" s="94"/>
      <c r="K3" s="95" t="s">
        <v>1</v>
      </c>
      <c r="L3" s="95" t="s">
        <v>48</v>
      </c>
      <c r="M3" s="96"/>
      <c r="N3" s="94"/>
      <c r="O3" s="94"/>
    </row>
    <row r="4" spans="1:16" ht="18.75" x14ac:dyDescent="0.3">
      <c r="A4" s="93"/>
      <c r="B4" s="97" t="s">
        <v>49</v>
      </c>
      <c r="C4" s="93"/>
      <c r="D4" s="93"/>
      <c r="E4" s="91"/>
      <c r="F4" s="98" t="s">
        <v>4</v>
      </c>
      <c r="G4" s="93"/>
      <c r="H4" s="94"/>
      <c r="I4" s="94"/>
      <c r="J4" s="94"/>
      <c r="K4" s="99" t="s">
        <v>50</v>
      </c>
      <c r="L4" s="100">
        <v>570.9</v>
      </c>
      <c r="M4" s="101">
        <f>L4/$L$9</f>
        <v>0.40711687941239399</v>
      </c>
      <c r="N4" s="102"/>
      <c r="O4" s="103"/>
    </row>
    <row r="5" spans="1:16" x14ac:dyDescent="0.25">
      <c r="A5" s="93"/>
      <c r="B5" s="93"/>
      <c r="C5" s="93"/>
      <c r="D5" s="93"/>
      <c r="E5" s="93"/>
      <c r="F5" s="104"/>
      <c r="G5" s="93"/>
      <c r="H5" s="94"/>
      <c r="I5" s="94"/>
      <c r="J5" s="94"/>
      <c r="K5" s="99" t="s">
        <v>51</v>
      </c>
      <c r="L5" s="100">
        <v>0</v>
      </c>
      <c r="M5" s="101">
        <f>L5/$L$9</f>
        <v>0</v>
      </c>
      <c r="N5" s="105"/>
      <c r="O5" s="103"/>
    </row>
    <row r="6" spans="1:16" x14ac:dyDescent="0.25">
      <c r="A6" s="93"/>
      <c r="B6" s="106" t="s">
        <v>52</v>
      </c>
      <c r="C6" s="107"/>
      <c r="D6" s="108"/>
      <c r="E6" s="109">
        <v>45261</v>
      </c>
      <c r="F6" s="110"/>
      <c r="G6" s="93"/>
      <c r="H6" s="94"/>
      <c r="I6" s="94"/>
      <c r="J6" s="94"/>
      <c r="K6" s="99" t="s">
        <v>53</v>
      </c>
      <c r="L6" s="100">
        <v>0</v>
      </c>
      <c r="M6" s="101">
        <f>L6/$L$9</f>
        <v>0</v>
      </c>
      <c r="N6" s="111"/>
      <c r="O6" s="111"/>
    </row>
    <row r="7" spans="1:16" x14ac:dyDescent="0.25">
      <c r="A7" s="93"/>
      <c r="B7" s="112" t="s">
        <v>54</v>
      </c>
      <c r="C7" s="91"/>
      <c r="D7" s="94"/>
      <c r="E7" s="113">
        <v>108</v>
      </c>
      <c r="F7" s="114" t="s">
        <v>55</v>
      </c>
      <c r="G7" s="93"/>
      <c r="H7" s="94"/>
      <c r="I7" s="94"/>
      <c r="J7" s="94"/>
      <c r="K7" s="99" t="s">
        <v>56</v>
      </c>
      <c r="L7" s="100">
        <v>0</v>
      </c>
      <c r="M7" s="101">
        <f>L7/$L$9</f>
        <v>0</v>
      </c>
      <c r="N7" s="115"/>
      <c r="O7" s="115"/>
    </row>
    <row r="8" spans="1:16" x14ac:dyDescent="0.25">
      <c r="A8" s="93"/>
      <c r="B8" s="112" t="s">
        <v>57</v>
      </c>
      <c r="C8" s="91"/>
      <c r="D8" s="116">
        <f>E6-1</f>
        <v>45260</v>
      </c>
      <c r="E8" s="117">
        <v>454554.1</v>
      </c>
      <c r="F8" s="114" t="s">
        <v>58</v>
      </c>
      <c r="G8" s="93"/>
      <c r="H8" s="94"/>
      <c r="I8" s="94"/>
      <c r="J8" s="94"/>
      <c r="K8" s="99" t="s">
        <v>59</v>
      </c>
      <c r="L8" s="100">
        <v>0</v>
      </c>
      <c r="M8" s="101">
        <f>L8/$L$9</f>
        <v>0</v>
      </c>
      <c r="N8" s="115"/>
      <c r="O8" s="115"/>
    </row>
    <row r="9" spans="1:16" x14ac:dyDescent="0.25">
      <c r="A9" s="93"/>
      <c r="B9" s="112" t="s">
        <v>57</v>
      </c>
      <c r="C9" s="91"/>
      <c r="D9" s="116">
        <f>EOMONTH(D8,E7)</f>
        <v>48548</v>
      </c>
      <c r="E9" s="117">
        <f>[14]MUDEL_A2!AC225</f>
        <v>254470.06</v>
      </c>
      <c r="F9" s="114" t="s">
        <v>58</v>
      </c>
      <c r="G9" s="93"/>
      <c r="H9" s="94"/>
      <c r="I9" s="94"/>
      <c r="J9" s="94"/>
      <c r="K9" s="118" t="s">
        <v>60</v>
      </c>
      <c r="L9" s="119">
        <v>1402.2999999999997</v>
      </c>
      <c r="M9" s="118"/>
      <c r="N9" s="115"/>
      <c r="O9" s="115"/>
    </row>
    <row r="10" spans="1:16" x14ac:dyDescent="0.25">
      <c r="A10" s="93"/>
      <c r="B10" s="112" t="s">
        <v>61</v>
      </c>
      <c r="C10" s="91"/>
      <c r="D10" s="94"/>
      <c r="E10" s="120">
        <f>M4</f>
        <v>0.40711687941239399</v>
      </c>
      <c r="F10" s="114"/>
      <c r="G10" s="93"/>
      <c r="H10" s="94"/>
      <c r="I10" s="94"/>
      <c r="J10" s="94"/>
      <c r="K10" s="94"/>
      <c r="L10" s="94"/>
      <c r="M10" s="121"/>
      <c r="N10" s="121"/>
      <c r="O10" s="121"/>
    </row>
    <row r="11" spans="1:16" x14ac:dyDescent="0.25">
      <c r="A11" s="93"/>
      <c r="B11" s="112" t="s">
        <v>62</v>
      </c>
      <c r="C11" s="91"/>
      <c r="D11" s="94"/>
      <c r="E11" s="122">
        <f>ROUND(E8*E$10,2)</f>
        <v>185056.65</v>
      </c>
      <c r="F11" s="114" t="s">
        <v>58</v>
      </c>
      <c r="G11" s="93"/>
      <c r="H11" s="94"/>
      <c r="I11" s="94"/>
      <c r="J11" s="94"/>
      <c r="K11" s="94"/>
      <c r="L11" s="94"/>
      <c r="M11" s="121"/>
      <c r="N11" s="121"/>
      <c r="O11" s="121"/>
    </row>
    <row r="12" spans="1:16" x14ac:dyDescent="0.25">
      <c r="A12" s="93"/>
      <c r="B12" s="112" t="s">
        <v>63</v>
      </c>
      <c r="C12" s="91"/>
      <c r="D12" s="94"/>
      <c r="E12" s="122">
        <f>ROUND(E9*E$10,2)</f>
        <v>103599.06</v>
      </c>
      <c r="F12" s="114" t="s">
        <v>58</v>
      </c>
      <c r="G12" s="93"/>
      <c r="H12" s="94"/>
      <c r="I12" s="94"/>
      <c r="J12" s="94"/>
      <c r="K12" s="123"/>
      <c r="L12" s="123"/>
      <c r="M12" s="115"/>
      <c r="N12" s="115"/>
      <c r="O12" s="115"/>
      <c r="P12" s="124"/>
    </row>
    <row r="13" spans="1:16" x14ac:dyDescent="0.25">
      <c r="A13" s="93"/>
      <c r="B13" s="125" t="s">
        <v>64</v>
      </c>
      <c r="C13" s="126"/>
      <c r="D13" s="127"/>
      <c r="E13" s="128">
        <v>3.4000000000000002E-2</v>
      </c>
      <c r="F13" s="129"/>
      <c r="G13" s="93"/>
      <c r="H13" s="94"/>
      <c r="I13" s="94"/>
      <c r="J13" s="94"/>
      <c r="K13" s="123"/>
      <c r="L13" s="123"/>
      <c r="M13" s="115"/>
      <c r="N13" s="115"/>
      <c r="O13" s="115"/>
      <c r="P13" s="124"/>
    </row>
    <row r="14" spans="1:16" x14ac:dyDescent="0.25">
      <c r="A14" s="93"/>
      <c r="B14" s="113"/>
      <c r="C14" s="91"/>
      <c r="D14" s="94"/>
      <c r="E14" s="130"/>
      <c r="F14" s="113"/>
      <c r="G14" s="93"/>
      <c r="H14" s="94"/>
      <c r="I14" s="94"/>
      <c r="J14" s="94"/>
      <c r="K14" s="123"/>
      <c r="L14" s="123"/>
      <c r="M14" s="115"/>
      <c r="N14" s="115"/>
      <c r="O14" s="115"/>
      <c r="P14" s="124"/>
    </row>
    <row r="15" spans="1:16" x14ac:dyDescent="0.25">
      <c r="A15" s="94"/>
      <c r="B15" s="94"/>
      <c r="C15" s="94"/>
      <c r="D15" s="94"/>
      <c r="E15" s="94"/>
      <c r="F15" s="94"/>
      <c r="G15" s="94"/>
      <c r="H15" s="94"/>
      <c r="I15" s="94"/>
      <c r="J15" s="94"/>
      <c r="K15" s="123"/>
      <c r="L15" s="123"/>
      <c r="M15" s="115"/>
      <c r="N15" s="115"/>
      <c r="O15" s="115"/>
      <c r="P15" s="124"/>
    </row>
    <row r="16" spans="1:16" ht="15.75" thickBot="1" x14ac:dyDescent="0.3">
      <c r="A16" s="131" t="s">
        <v>65</v>
      </c>
      <c r="B16" s="131" t="s">
        <v>66</v>
      </c>
      <c r="C16" s="131" t="s">
        <v>67</v>
      </c>
      <c r="D16" s="131" t="s">
        <v>68</v>
      </c>
      <c r="E16" s="131" t="s">
        <v>69</v>
      </c>
      <c r="F16" s="131" t="s">
        <v>70</v>
      </c>
      <c r="G16" s="131" t="s">
        <v>71</v>
      </c>
      <c r="H16" s="94"/>
      <c r="I16" s="94"/>
      <c r="J16" s="94"/>
      <c r="K16" s="123"/>
      <c r="L16" s="123"/>
      <c r="M16" s="115"/>
      <c r="N16" s="115"/>
      <c r="O16" s="115"/>
      <c r="P16" s="124"/>
    </row>
    <row r="17" spans="1:16" x14ac:dyDescent="0.25">
      <c r="A17" s="132">
        <f>E6</f>
        <v>45261</v>
      </c>
      <c r="B17" s="91">
        <v>1</v>
      </c>
      <c r="C17" s="104">
        <f>E11</f>
        <v>185056.65</v>
      </c>
      <c r="D17" s="133">
        <f>IPMT($E$13/12,B17,$E$7,-$E$11,$E$12,0)</f>
        <v>524.32717500000001</v>
      </c>
      <c r="E17" s="133">
        <f>PPMT($E$13/12,B17,$E$7,-$E$11,$E$12,0)</f>
        <v>645.77455406896945</v>
      </c>
      <c r="F17" s="133">
        <f>SUM(D17:E17)</f>
        <v>1170.1017290689695</v>
      </c>
      <c r="G17" s="133">
        <f>C17-E17</f>
        <v>184410.87544593101</v>
      </c>
      <c r="H17" s="94"/>
      <c r="I17" s="94"/>
      <c r="J17" s="94"/>
      <c r="K17" s="123"/>
      <c r="L17" s="123"/>
      <c r="M17" s="115"/>
      <c r="N17" s="115"/>
      <c r="O17" s="115"/>
      <c r="P17" s="124"/>
    </row>
    <row r="18" spans="1:16" x14ac:dyDescent="0.25">
      <c r="A18" s="132">
        <f>EDATE(A17,1)</f>
        <v>45292</v>
      </c>
      <c r="B18" s="91">
        <v>2</v>
      </c>
      <c r="C18" s="104">
        <f>G17</f>
        <v>184410.87544593101</v>
      </c>
      <c r="D18" s="133">
        <f t="shared" ref="D18:D81" si="0">IPMT($E$13/12,B18,$E$7,-$E$11,$E$12,0)</f>
        <v>522.49748043013801</v>
      </c>
      <c r="E18" s="133">
        <f t="shared" ref="E18:E81" si="1">PPMT($E$13/12,B18,$E$7,-$E$11,$E$12,0)</f>
        <v>647.60424863883156</v>
      </c>
      <c r="F18" s="133">
        <f t="shared" ref="F18:F81" si="2">SUM(D18:E18)</f>
        <v>1170.1017290689697</v>
      </c>
      <c r="G18" s="133">
        <f t="shared" ref="G18:G75" si="3">C18-E18</f>
        <v>183763.2711972922</v>
      </c>
      <c r="H18" s="94"/>
      <c r="I18" s="94"/>
      <c r="J18" s="94"/>
      <c r="K18" s="123"/>
      <c r="L18" s="123"/>
      <c r="M18" s="115"/>
      <c r="N18" s="115"/>
      <c r="O18" s="115"/>
      <c r="P18" s="124"/>
    </row>
    <row r="19" spans="1:16" x14ac:dyDescent="0.25">
      <c r="A19" s="132">
        <f>EDATE(A18,1)</f>
        <v>45323</v>
      </c>
      <c r="B19" s="91">
        <v>3</v>
      </c>
      <c r="C19" s="104">
        <f>G18</f>
        <v>183763.2711972922</v>
      </c>
      <c r="D19" s="133">
        <f t="shared" si="0"/>
        <v>520.66260172566126</v>
      </c>
      <c r="E19" s="133">
        <f t="shared" si="1"/>
        <v>649.4391273433082</v>
      </c>
      <c r="F19" s="133">
        <f t="shared" si="2"/>
        <v>1170.1017290689695</v>
      </c>
      <c r="G19" s="133">
        <f t="shared" si="3"/>
        <v>183113.8320699489</v>
      </c>
      <c r="H19" s="94"/>
      <c r="I19" s="94"/>
      <c r="J19" s="94"/>
      <c r="K19" s="123"/>
      <c r="L19" s="123"/>
      <c r="M19" s="115"/>
      <c r="N19" s="115"/>
      <c r="O19" s="115"/>
      <c r="P19" s="124"/>
    </row>
    <row r="20" spans="1:16" x14ac:dyDescent="0.25">
      <c r="A20" s="132">
        <f t="shared" ref="A20:A83" si="4">EDATE(A19,1)</f>
        <v>45352</v>
      </c>
      <c r="B20" s="91">
        <v>4</v>
      </c>
      <c r="C20" s="104">
        <f t="shared" ref="C20:C75" si="5">G19</f>
        <v>183113.8320699489</v>
      </c>
      <c r="D20" s="133">
        <f t="shared" si="0"/>
        <v>518.8225241981886</v>
      </c>
      <c r="E20" s="133">
        <f t="shared" si="1"/>
        <v>651.27920487078086</v>
      </c>
      <c r="F20" s="133">
        <f t="shared" si="2"/>
        <v>1170.1017290689695</v>
      </c>
      <c r="G20" s="133">
        <f t="shared" si="3"/>
        <v>182462.55286507812</v>
      </c>
      <c r="H20" s="94"/>
      <c r="I20" s="94"/>
      <c r="J20" s="94"/>
      <c r="K20" s="123"/>
      <c r="L20" s="123"/>
      <c r="M20" s="115"/>
      <c r="N20" s="115"/>
      <c r="O20" s="115"/>
      <c r="P20" s="124"/>
    </row>
    <row r="21" spans="1:16" x14ac:dyDescent="0.25">
      <c r="A21" s="132">
        <f t="shared" si="4"/>
        <v>45383</v>
      </c>
      <c r="B21" s="91">
        <v>5</v>
      </c>
      <c r="C21" s="104">
        <f t="shared" si="5"/>
        <v>182462.55286507812</v>
      </c>
      <c r="D21" s="133">
        <f t="shared" si="0"/>
        <v>516.97723311772131</v>
      </c>
      <c r="E21" s="133">
        <f t="shared" si="1"/>
        <v>653.12449595124815</v>
      </c>
      <c r="F21" s="133">
        <f t="shared" si="2"/>
        <v>1170.1017290689695</v>
      </c>
      <c r="G21" s="133">
        <f t="shared" si="3"/>
        <v>181809.42836912686</v>
      </c>
      <c r="H21" s="94"/>
      <c r="I21" s="94"/>
      <c r="J21" s="94"/>
      <c r="K21" s="123"/>
      <c r="L21" s="123"/>
      <c r="M21" s="115"/>
      <c r="N21" s="115"/>
      <c r="O21" s="115"/>
      <c r="P21" s="124"/>
    </row>
    <row r="22" spans="1:16" x14ac:dyDescent="0.25">
      <c r="A22" s="134">
        <f t="shared" si="4"/>
        <v>45413</v>
      </c>
      <c r="B22" s="135">
        <v>6</v>
      </c>
      <c r="C22" s="136">
        <f t="shared" si="5"/>
        <v>181809.42836912686</v>
      </c>
      <c r="D22" s="133">
        <f t="shared" si="0"/>
        <v>515.12671371252611</v>
      </c>
      <c r="E22" s="133">
        <f t="shared" si="1"/>
        <v>654.97501535644335</v>
      </c>
      <c r="F22" s="133">
        <f t="shared" si="2"/>
        <v>1170.1017290689695</v>
      </c>
      <c r="G22" s="137">
        <f t="shared" si="3"/>
        <v>181154.45335377043</v>
      </c>
      <c r="K22" s="138"/>
      <c r="L22" s="138"/>
      <c r="M22" s="139"/>
      <c r="N22" s="139"/>
      <c r="O22" s="139"/>
      <c r="P22" s="124"/>
    </row>
    <row r="23" spans="1:16" x14ac:dyDescent="0.25">
      <c r="A23" s="134">
        <f t="shared" si="4"/>
        <v>45444</v>
      </c>
      <c r="B23" s="135">
        <v>7</v>
      </c>
      <c r="C23" s="136">
        <f t="shared" si="5"/>
        <v>181154.45335377043</v>
      </c>
      <c r="D23" s="133">
        <f t="shared" si="0"/>
        <v>513.27095116901626</v>
      </c>
      <c r="E23" s="133">
        <f t="shared" si="1"/>
        <v>656.83077789995332</v>
      </c>
      <c r="F23" s="133">
        <f t="shared" si="2"/>
        <v>1170.1017290689697</v>
      </c>
      <c r="G23" s="137">
        <f t="shared" si="3"/>
        <v>180497.62257587048</v>
      </c>
      <c r="K23" s="138"/>
      <c r="L23" s="138"/>
      <c r="M23" s="139"/>
      <c r="N23" s="139"/>
      <c r="O23" s="139"/>
      <c r="P23" s="124"/>
    </row>
    <row r="24" spans="1:16" x14ac:dyDescent="0.25">
      <c r="A24" s="134">
        <f>EDATE(A23,1)</f>
        <v>45474</v>
      </c>
      <c r="B24" s="135">
        <v>8</v>
      </c>
      <c r="C24" s="136">
        <f t="shared" si="5"/>
        <v>180497.62257587048</v>
      </c>
      <c r="D24" s="133">
        <f t="shared" si="0"/>
        <v>511.40993063163296</v>
      </c>
      <c r="E24" s="133">
        <f t="shared" si="1"/>
        <v>658.69179843733639</v>
      </c>
      <c r="F24" s="133">
        <f t="shared" si="2"/>
        <v>1170.1017290689692</v>
      </c>
      <c r="G24" s="137">
        <f t="shared" si="3"/>
        <v>179838.93077743315</v>
      </c>
      <c r="K24" s="138"/>
      <c r="L24" s="138"/>
      <c r="M24" s="139"/>
      <c r="N24" s="139"/>
      <c r="O24" s="139"/>
      <c r="P24" s="124"/>
    </row>
    <row r="25" spans="1:16" x14ac:dyDescent="0.25">
      <c r="A25" s="134">
        <f t="shared" si="4"/>
        <v>45505</v>
      </c>
      <c r="B25" s="135">
        <v>9</v>
      </c>
      <c r="C25" s="136">
        <f t="shared" si="5"/>
        <v>179838.93077743315</v>
      </c>
      <c r="D25" s="133">
        <f t="shared" si="0"/>
        <v>509.54363720272721</v>
      </c>
      <c r="E25" s="133">
        <f t="shared" si="1"/>
        <v>660.55809186624219</v>
      </c>
      <c r="F25" s="133">
        <f t="shared" si="2"/>
        <v>1170.1017290689695</v>
      </c>
      <c r="G25" s="137">
        <f t="shared" si="3"/>
        <v>179178.37268556692</v>
      </c>
      <c r="K25" s="138"/>
      <c r="L25" s="138"/>
      <c r="M25" s="139"/>
      <c r="N25" s="139"/>
      <c r="O25" s="139"/>
      <c r="P25" s="124"/>
    </row>
    <row r="26" spans="1:16" x14ac:dyDescent="0.25">
      <c r="A26" s="134">
        <f t="shared" si="4"/>
        <v>45536</v>
      </c>
      <c r="B26" s="135">
        <v>10</v>
      </c>
      <c r="C26" s="136">
        <f t="shared" si="5"/>
        <v>179178.37268556692</v>
      </c>
      <c r="D26" s="133">
        <f t="shared" si="0"/>
        <v>507.6720559424395</v>
      </c>
      <c r="E26" s="133">
        <f t="shared" si="1"/>
        <v>662.42967312653002</v>
      </c>
      <c r="F26" s="133">
        <f t="shared" si="2"/>
        <v>1170.1017290689695</v>
      </c>
      <c r="G26" s="137">
        <f t="shared" si="3"/>
        <v>178515.9430124404</v>
      </c>
      <c r="K26" s="138"/>
      <c r="L26" s="138"/>
      <c r="M26" s="139"/>
      <c r="N26" s="139"/>
      <c r="O26" s="139"/>
      <c r="P26" s="124"/>
    </row>
    <row r="27" spans="1:16" x14ac:dyDescent="0.25">
      <c r="A27" s="134">
        <f t="shared" si="4"/>
        <v>45566</v>
      </c>
      <c r="B27" s="135">
        <v>11</v>
      </c>
      <c r="C27" s="136">
        <f t="shared" si="5"/>
        <v>178515.9430124404</v>
      </c>
      <c r="D27" s="133">
        <f t="shared" si="0"/>
        <v>505.79517186858101</v>
      </c>
      <c r="E27" s="133">
        <f t="shared" si="1"/>
        <v>664.3065572003884</v>
      </c>
      <c r="F27" s="133">
        <f t="shared" si="2"/>
        <v>1170.1017290689695</v>
      </c>
      <c r="G27" s="137">
        <f t="shared" si="3"/>
        <v>177851.63645524002</v>
      </c>
    </row>
    <row r="28" spans="1:16" x14ac:dyDescent="0.25">
      <c r="A28" s="134">
        <f t="shared" si="4"/>
        <v>45597</v>
      </c>
      <c r="B28" s="135">
        <v>12</v>
      </c>
      <c r="C28" s="136">
        <f t="shared" si="5"/>
        <v>177851.63645524002</v>
      </c>
      <c r="D28" s="133">
        <f t="shared" si="0"/>
        <v>503.91296995651328</v>
      </c>
      <c r="E28" s="133">
        <f t="shared" si="1"/>
        <v>666.18875911245618</v>
      </c>
      <c r="F28" s="133">
        <f t="shared" si="2"/>
        <v>1170.1017290689695</v>
      </c>
      <c r="G28" s="137">
        <f t="shared" si="3"/>
        <v>177185.44769612755</v>
      </c>
    </row>
    <row r="29" spans="1:16" x14ac:dyDescent="0.25">
      <c r="A29" s="134">
        <f t="shared" si="4"/>
        <v>45627</v>
      </c>
      <c r="B29" s="135">
        <v>13</v>
      </c>
      <c r="C29" s="136">
        <f t="shared" si="5"/>
        <v>177185.44769612755</v>
      </c>
      <c r="D29" s="133">
        <f t="shared" si="0"/>
        <v>502.02543513902799</v>
      </c>
      <c r="E29" s="133">
        <f t="shared" si="1"/>
        <v>668.07629392994158</v>
      </c>
      <c r="F29" s="133">
        <f t="shared" si="2"/>
        <v>1170.1017290689697</v>
      </c>
      <c r="G29" s="137">
        <f t="shared" si="3"/>
        <v>176517.3714021976</v>
      </c>
    </row>
    <row r="30" spans="1:16" x14ac:dyDescent="0.25">
      <c r="A30" s="134">
        <f t="shared" si="4"/>
        <v>45658</v>
      </c>
      <c r="B30" s="135">
        <v>14</v>
      </c>
      <c r="C30" s="136">
        <f t="shared" si="5"/>
        <v>176517.3714021976</v>
      </c>
      <c r="D30" s="133">
        <f t="shared" si="0"/>
        <v>500.1325523062265</v>
      </c>
      <c r="E30" s="133">
        <f t="shared" si="1"/>
        <v>669.96917676274302</v>
      </c>
      <c r="F30" s="133">
        <f t="shared" si="2"/>
        <v>1170.1017290689695</v>
      </c>
      <c r="G30" s="137">
        <f t="shared" si="3"/>
        <v>175847.40222543487</v>
      </c>
    </row>
    <row r="31" spans="1:16" x14ac:dyDescent="0.25">
      <c r="A31" s="134">
        <f t="shared" si="4"/>
        <v>45689</v>
      </c>
      <c r="B31" s="135">
        <v>15</v>
      </c>
      <c r="C31" s="136">
        <f t="shared" si="5"/>
        <v>175847.40222543487</v>
      </c>
      <c r="D31" s="133">
        <f t="shared" si="0"/>
        <v>498.23430630539872</v>
      </c>
      <c r="E31" s="133">
        <f t="shared" si="1"/>
        <v>671.86742276357086</v>
      </c>
      <c r="F31" s="133">
        <f t="shared" si="2"/>
        <v>1170.1017290689697</v>
      </c>
      <c r="G31" s="137">
        <f t="shared" si="3"/>
        <v>175175.53480267129</v>
      </c>
    </row>
    <row r="32" spans="1:16" x14ac:dyDescent="0.25">
      <c r="A32" s="134">
        <f t="shared" si="4"/>
        <v>45717</v>
      </c>
      <c r="B32" s="135">
        <v>16</v>
      </c>
      <c r="C32" s="136">
        <f t="shared" si="5"/>
        <v>175175.53480267129</v>
      </c>
      <c r="D32" s="133">
        <f t="shared" si="0"/>
        <v>496.33068194090185</v>
      </c>
      <c r="E32" s="133">
        <f t="shared" si="1"/>
        <v>673.77104712806761</v>
      </c>
      <c r="F32" s="133">
        <f t="shared" si="2"/>
        <v>1170.1017290689695</v>
      </c>
      <c r="G32" s="137">
        <f t="shared" si="3"/>
        <v>174501.76375554322</v>
      </c>
    </row>
    <row r="33" spans="1:7" x14ac:dyDescent="0.25">
      <c r="A33" s="134">
        <f t="shared" si="4"/>
        <v>45748</v>
      </c>
      <c r="B33" s="135">
        <v>17</v>
      </c>
      <c r="C33" s="136">
        <f t="shared" si="5"/>
        <v>174501.76375554322</v>
      </c>
      <c r="D33" s="133">
        <f t="shared" si="0"/>
        <v>494.42166397403901</v>
      </c>
      <c r="E33" s="133">
        <f t="shared" si="1"/>
        <v>675.68006509493046</v>
      </c>
      <c r="F33" s="133">
        <f t="shared" si="2"/>
        <v>1170.1017290689695</v>
      </c>
      <c r="G33" s="137">
        <f t="shared" si="3"/>
        <v>173826.08369044829</v>
      </c>
    </row>
    <row r="34" spans="1:7" x14ac:dyDescent="0.25">
      <c r="A34" s="134">
        <f t="shared" si="4"/>
        <v>45778</v>
      </c>
      <c r="B34" s="135">
        <v>18</v>
      </c>
      <c r="C34" s="136">
        <f t="shared" si="5"/>
        <v>173826.08369044829</v>
      </c>
      <c r="D34" s="133">
        <f t="shared" si="0"/>
        <v>492.50723712293677</v>
      </c>
      <c r="E34" s="133">
        <f t="shared" si="1"/>
        <v>677.59449194603269</v>
      </c>
      <c r="F34" s="133">
        <f t="shared" si="2"/>
        <v>1170.1017290689695</v>
      </c>
      <c r="G34" s="137">
        <f t="shared" si="3"/>
        <v>173148.48919850224</v>
      </c>
    </row>
    <row r="35" spans="1:7" x14ac:dyDescent="0.25">
      <c r="A35" s="134">
        <f t="shared" si="4"/>
        <v>45809</v>
      </c>
      <c r="B35" s="135">
        <v>19</v>
      </c>
      <c r="C35" s="136">
        <f t="shared" si="5"/>
        <v>173148.48919850224</v>
      </c>
      <c r="D35" s="133">
        <f t="shared" si="0"/>
        <v>490.58738606242298</v>
      </c>
      <c r="E35" s="133">
        <f t="shared" si="1"/>
        <v>679.51434300654637</v>
      </c>
      <c r="F35" s="133">
        <f t="shared" si="2"/>
        <v>1170.1017290689692</v>
      </c>
      <c r="G35" s="137">
        <f t="shared" si="3"/>
        <v>172468.9748554957</v>
      </c>
    </row>
    <row r="36" spans="1:7" x14ac:dyDescent="0.25">
      <c r="A36" s="134">
        <f t="shared" si="4"/>
        <v>45839</v>
      </c>
      <c r="B36" s="135">
        <v>20</v>
      </c>
      <c r="C36" s="136">
        <f t="shared" si="5"/>
        <v>172468.9748554957</v>
      </c>
      <c r="D36" s="133">
        <f t="shared" si="0"/>
        <v>488.66209542390447</v>
      </c>
      <c r="E36" s="133">
        <f t="shared" si="1"/>
        <v>681.43963364506499</v>
      </c>
      <c r="F36" s="133">
        <f t="shared" si="2"/>
        <v>1170.1017290689695</v>
      </c>
      <c r="G36" s="137">
        <f t="shared" si="3"/>
        <v>171787.53522185065</v>
      </c>
    </row>
    <row r="37" spans="1:7" x14ac:dyDescent="0.25">
      <c r="A37" s="134">
        <f t="shared" si="4"/>
        <v>45870</v>
      </c>
      <c r="B37" s="135">
        <v>21</v>
      </c>
      <c r="C37" s="136">
        <f t="shared" si="5"/>
        <v>171787.53522185065</v>
      </c>
      <c r="D37" s="133">
        <f t="shared" si="0"/>
        <v>486.73134979524343</v>
      </c>
      <c r="E37" s="133">
        <f t="shared" si="1"/>
        <v>683.37037927372614</v>
      </c>
      <c r="F37" s="133">
        <f t="shared" si="2"/>
        <v>1170.1017290689697</v>
      </c>
      <c r="G37" s="137">
        <f t="shared" si="3"/>
        <v>171104.16484257692</v>
      </c>
    </row>
    <row r="38" spans="1:7" x14ac:dyDescent="0.25">
      <c r="A38" s="134">
        <f t="shared" si="4"/>
        <v>45901</v>
      </c>
      <c r="B38" s="135">
        <v>22</v>
      </c>
      <c r="C38" s="136">
        <f t="shared" si="5"/>
        <v>171104.16484257692</v>
      </c>
      <c r="D38" s="133">
        <f t="shared" si="0"/>
        <v>484.79513372063457</v>
      </c>
      <c r="E38" s="133">
        <f t="shared" si="1"/>
        <v>685.30659534833489</v>
      </c>
      <c r="F38" s="133">
        <f t="shared" si="2"/>
        <v>1170.1017290689695</v>
      </c>
      <c r="G38" s="137">
        <f t="shared" si="3"/>
        <v>170418.85824722858</v>
      </c>
    </row>
    <row r="39" spans="1:7" x14ac:dyDescent="0.25">
      <c r="A39" s="134">
        <f t="shared" si="4"/>
        <v>45931</v>
      </c>
      <c r="B39" s="135">
        <v>23</v>
      </c>
      <c r="C39" s="136">
        <f t="shared" si="5"/>
        <v>170418.85824722858</v>
      </c>
      <c r="D39" s="133">
        <f t="shared" si="0"/>
        <v>482.85343170048094</v>
      </c>
      <c r="E39" s="133">
        <f t="shared" si="1"/>
        <v>687.24829736848858</v>
      </c>
      <c r="F39" s="133">
        <f t="shared" si="2"/>
        <v>1170.1017290689695</v>
      </c>
      <c r="G39" s="137">
        <f t="shared" si="3"/>
        <v>169731.60994986008</v>
      </c>
    </row>
    <row r="40" spans="1:7" x14ac:dyDescent="0.25">
      <c r="A40" s="134">
        <f t="shared" si="4"/>
        <v>45962</v>
      </c>
      <c r="B40" s="135">
        <v>24</v>
      </c>
      <c r="C40" s="136">
        <f t="shared" si="5"/>
        <v>169731.60994986008</v>
      </c>
      <c r="D40" s="133">
        <f t="shared" si="0"/>
        <v>480.90622819127026</v>
      </c>
      <c r="E40" s="133">
        <f t="shared" si="1"/>
        <v>689.19550087769926</v>
      </c>
      <c r="F40" s="133">
        <f t="shared" si="2"/>
        <v>1170.1017290689695</v>
      </c>
      <c r="G40" s="137">
        <f t="shared" si="3"/>
        <v>169042.4144489824</v>
      </c>
    </row>
    <row r="41" spans="1:7" x14ac:dyDescent="0.25">
      <c r="A41" s="134">
        <f t="shared" si="4"/>
        <v>45992</v>
      </c>
      <c r="B41" s="135">
        <v>25</v>
      </c>
      <c r="C41" s="136">
        <f t="shared" si="5"/>
        <v>169042.4144489824</v>
      </c>
      <c r="D41" s="133">
        <f t="shared" si="0"/>
        <v>478.95350760545006</v>
      </c>
      <c r="E41" s="133">
        <f t="shared" si="1"/>
        <v>691.14822146351946</v>
      </c>
      <c r="F41" s="133">
        <f t="shared" si="2"/>
        <v>1170.1017290689695</v>
      </c>
      <c r="G41" s="137">
        <f t="shared" si="3"/>
        <v>168351.26622751888</v>
      </c>
    </row>
    <row r="42" spans="1:7" x14ac:dyDescent="0.25">
      <c r="A42" s="134">
        <f t="shared" si="4"/>
        <v>46023</v>
      </c>
      <c r="B42" s="135">
        <v>26</v>
      </c>
      <c r="C42" s="136">
        <f t="shared" si="5"/>
        <v>168351.26622751888</v>
      </c>
      <c r="D42" s="133">
        <f t="shared" si="0"/>
        <v>476.99525431130343</v>
      </c>
      <c r="E42" s="133">
        <f t="shared" si="1"/>
        <v>693.10647475766598</v>
      </c>
      <c r="F42" s="133">
        <f t="shared" si="2"/>
        <v>1170.1017290689695</v>
      </c>
      <c r="G42" s="137">
        <f t="shared" si="3"/>
        <v>167658.15975276122</v>
      </c>
    </row>
    <row r="43" spans="1:7" x14ac:dyDescent="0.25">
      <c r="A43" s="134">
        <f t="shared" si="4"/>
        <v>46054</v>
      </c>
      <c r="B43" s="135">
        <v>27</v>
      </c>
      <c r="C43" s="136">
        <f t="shared" si="5"/>
        <v>167658.15975276122</v>
      </c>
      <c r="D43" s="133">
        <f t="shared" si="0"/>
        <v>475.03145263282335</v>
      </c>
      <c r="E43" s="133">
        <f t="shared" si="1"/>
        <v>695.07027643614617</v>
      </c>
      <c r="F43" s="133">
        <f t="shared" si="2"/>
        <v>1170.1017290689695</v>
      </c>
      <c r="G43" s="137">
        <f t="shared" si="3"/>
        <v>166963.08947632508</v>
      </c>
    </row>
    <row r="44" spans="1:7" x14ac:dyDescent="0.25">
      <c r="A44" s="134">
        <f t="shared" si="4"/>
        <v>46082</v>
      </c>
      <c r="B44" s="135">
        <v>28</v>
      </c>
      <c r="C44" s="136">
        <f t="shared" si="5"/>
        <v>166963.08947632508</v>
      </c>
      <c r="D44" s="133">
        <f t="shared" si="0"/>
        <v>473.06208684958762</v>
      </c>
      <c r="E44" s="133">
        <f t="shared" si="1"/>
        <v>697.0396422193819</v>
      </c>
      <c r="F44" s="133">
        <f t="shared" si="2"/>
        <v>1170.1017290689695</v>
      </c>
      <c r="G44" s="137">
        <f t="shared" si="3"/>
        <v>166266.04983410571</v>
      </c>
    </row>
    <row r="45" spans="1:7" x14ac:dyDescent="0.25">
      <c r="A45" s="134">
        <f t="shared" si="4"/>
        <v>46113</v>
      </c>
      <c r="B45" s="135">
        <v>29</v>
      </c>
      <c r="C45" s="136">
        <f t="shared" si="5"/>
        <v>166266.04983410571</v>
      </c>
      <c r="D45" s="133">
        <f t="shared" si="0"/>
        <v>471.08714119663273</v>
      </c>
      <c r="E45" s="133">
        <f t="shared" si="1"/>
        <v>699.01458787233685</v>
      </c>
      <c r="F45" s="133">
        <f t="shared" si="2"/>
        <v>1170.1017290689697</v>
      </c>
      <c r="G45" s="137">
        <f t="shared" si="3"/>
        <v>165567.03524623337</v>
      </c>
    </row>
    <row r="46" spans="1:7" x14ac:dyDescent="0.25">
      <c r="A46" s="134">
        <f t="shared" si="4"/>
        <v>46143</v>
      </c>
      <c r="B46" s="135">
        <v>30</v>
      </c>
      <c r="C46" s="136">
        <f t="shared" si="5"/>
        <v>165567.03524623337</v>
      </c>
      <c r="D46" s="133">
        <f t="shared" si="0"/>
        <v>469.10659986432773</v>
      </c>
      <c r="E46" s="133">
        <f t="shared" si="1"/>
        <v>700.99512920464167</v>
      </c>
      <c r="F46" s="133">
        <f t="shared" si="2"/>
        <v>1170.1017290689695</v>
      </c>
      <c r="G46" s="137">
        <f t="shared" si="3"/>
        <v>164866.04011702872</v>
      </c>
    </row>
    <row r="47" spans="1:7" x14ac:dyDescent="0.25">
      <c r="A47" s="134">
        <f t="shared" si="4"/>
        <v>46174</v>
      </c>
      <c r="B47" s="135">
        <v>31</v>
      </c>
      <c r="C47" s="136">
        <f t="shared" si="5"/>
        <v>164866.04011702872</v>
      </c>
      <c r="D47" s="133">
        <f t="shared" si="0"/>
        <v>467.12044699824793</v>
      </c>
      <c r="E47" s="133">
        <f t="shared" si="1"/>
        <v>702.98128207072159</v>
      </c>
      <c r="F47" s="133">
        <f t="shared" si="2"/>
        <v>1170.1017290689695</v>
      </c>
      <c r="G47" s="137">
        <f t="shared" si="3"/>
        <v>164163.05883495801</v>
      </c>
    </row>
    <row r="48" spans="1:7" x14ac:dyDescent="0.25">
      <c r="A48" s="134">
        <f t="shared" si="4"/>
        <v>46204</v>
      </c>
      <c r="B48" s="135">
        <v>32</v>
      </c>
      <c r="C48" s="136">
        <f t="shared" si="5"/>
        <v>164163.05883495801</v>
      </c>
      <c r="D48" s="133">
        <f t="shared" si="0"/>
        <v>465.12866669904753</v>
      </c>
      <c r="E48" s="133">
        <f t="shared" si="1"/>
        <v>704.97306236992188</v>
      </c>
      <c r="F48" s="133">
        <f t="shared" si="2"/>
        <v>1170.1017290689695</v>
      </c>
      <c r="G48" s="137">
        <f t="shared" si="3"/>
        <v>163458.08577258809</v>
      </c>
    </row>
    <row r="49" spans="1:7" x14ac:dyDescent="0.25">
      <c r="A49" s="134">
        <f t="shared" si="4"/>
        <v>46235</v>
      </c>
      <c r="B49" s="135">
        <v>33</v>
      </c>
      <c r="C49" s="136">
        <f t="shared" si="5"/>
        <v>163458.08577258809</v>
      </c>
      <c r="D49" s="133">
        <f t="shared" si="0"/>
        <v>463.13124302233274</v>
      </c>
      <c r="E49" s="133">
        <f t="shared" si="1"/>
        <v>706.97048604663678</v>
      </c>
      <c r="F49" s="133">
        <f t="shared" si="2"/>
        <v>1170.1017290689695</v>
      </c>
      <c r="G49" s="137">
        <f t="shared" si="3"/>
        <v>162751.11528654146</v>
      </c>
    </row>
    <row r="50" spans="1:7" x14ac:dyDescent="0.25">
      <c r="A50" s="134">
        <f t="shared" si="4"/>
        <v>46266</v>
      </c>
      <c r="B50" s="135">
        <v>34</v>
      </c>
      <c r="C50" s="136">
        <f t="shared" si="5"/>
        <v>162751.11528654146</v>
      </c>
      <c r="D50" s="133">
        <f t="shared" si="0"/>
        <v>461.12815997853392</v>
      </c>
      <c r="E50" s="133">
        <f t="shared" si="1"/>
        <v>708.97356909043549</v>
      </c>
      <c r="F50" s="133">
        <f t="shared" si="2"/>
        <v>1170.1017290689695</v>
      </c>
      <c r="G50" s="137">
        <f t="shared" si="3"/>
        <v>162042.14171745101</v>
      </c>
    </row>
    <row r="51" spans="1:7" x14ac:dyDescent="0.25">
      <c r="A51" s="134">
        <f t="shared" si="4"/>
        <v>46296</v>
      </c>
      <c r="B51" s="135">
        <v>35</v>
      </c>
      <c r="C51" s="136">
        <f t="shared" si="5"/>
        <v>162042.14171745101</v>
      </c>
      <c r="D51" s="133">
        <f t="shared" si="0"/>
        <v>459.11940153277772</v>
      </c>
      <c r="E51" s="133">
        <f t="shared" si="1"/>
        <v>710.98232753619175</v>
      </c>
      <c r="F51" s="133">
        <f t="shared" si="2"/>
        <v>1170.1017290689695</v>
      </c>
      <c r="G51" s="137">
        <f t="shared" si="3"/>
        <v>161331.15938991483</v>
      </c>
    </row>
    <row r="52" spans="1:7" x14ac:dyDescent="0.25">
      <c r="A52" s="134">
        <f t="shared" si="4"/>
        <v>46327</v>
      </c>
      <c r="B52" s="135">
        <v>36</v>
      </c>
      <c r="C52" s="136">
        <f t="shared" si="5"/>
        <v>161331.15938991483</v>
      </c>
      <c r="D52" s="133">
        <f t="shared" si="0"/>
        <v>457.10495160475847</v>
      </c>
      <c r="E52" s="133">
        <f t="shared" si="1"/>
        <v>712.99677746421105</v>
      </c>
      <c r="F52" s="133">
        <f t="shared" si="2"/>
        <v>1170.1017290689695</v>
      </c>
      <c r="G52" s="137">
        <f t="shared" si="3"/>
        <v>160618.16261245063</v>
      </c>
    </row>
    <row r="53" spans="1:7" x14ac:dyDescent="0.25">
      <c r="A53" s="134">
        <f t="shared" si="4"/>
        <v>46357</v>
      </c>
      <c r="B53" s="135">
        <v>37</v>
      </c>
      <c r="C53" s="136">
        <f t="shared" si="5"/>
        <v>160618.16261245063</v>
      </c>
      <c r="D53" s="133">
        <f t="shared" si="0"/>
        <v>455.08479406860988</v>
      </c>
      <c r="E53" s="133">
        <f t="shared" si="1"/>
        <v>715.01693500035958</v>
      </c>
      <c r="F53" s="133">
        <f t="shared" si="2"/>
        <v>1170.1017290689695</v>
      </c>
      <c r="G53" s="137">
        <f t="shared" si="3"/>
        <v>159903.14567745026</v>
      </c>
    </row>
    <row r="54" spans="1:7" x14ac:dyDescent="0.25">
      <c r="A54" s="134">
        <f t="shared" si="4"/>
        <v>46388</v>
      </c>
      <c r="B54" s="135">
        <v>38</v>
      </c>
      <c r="C54" s="136">
        <f t="shared" si="5"/>
        <v>159903.14567745026</v>
      </c>
      <c r="D54" s="133">
        <f t="shared" si="0"/>
        <v>453.0589127527756</v>
      </c>
      <c r="E54" s="133">
        <f t="shared" si="1"/>
        <v>717.04281631619392</v>
      </c>
      <c r="F54" s="133">
        <f t="shared" si="2"/>
        <v>1170.1017290689695</v>
      </c>
      <c r="G54" s="137">
        <f t="shared" si="3"/>
        <v>159186.10286113407</v>
      </c>
    </row>
    <row r="55" spans="1:7" x14ac:dyDescent="0.25">
      <c r="A55" s="134">
        <f t="shared" si="4"/>
        <v>46419</v>
      </c>
      <c r="B55" s="135">
        <v>39</v>
      </c>
      <c r="C55" s="136">
        <f t="shared" si="5"/>
        <v>159186.10286113407</v>
      </c>
      <c r="D55" s="133">
        <f t="shared" si="0"/>
        <v>451.02729143987966</v>
      </c>
      <c r="E55" s="133">
        <f t="shared" si="1"/>
        <v>719.07443762908986</v>
      </c>
      <c r="F55" s="133">
        <f t="shared" si="2"/>
        <v>1170.1017290689695</v>
      </c>
      <c r="G55" s="137">
        <f t="shared" si="3"/>
        <v>158467.02842350499</v>
      </c>
    </row>
    <row r="56" spans="1:7" x14ac:dyDescent="0.25">
      <c r="A56" s="134">
        <f t="shared" si="4"/>
        <v>46447</v>
      </c>
      <c r="B56" s="135">
        <v>40</v>
      </c>
      <c r="C56" s="136">
        <f t="shared" si="5"/>
        <v>158467.02842350499</v>
      </c>
      <c r="D56" s="133">
        <f t="shared" si="0"/>
        <v>448.98991386659725</v>
      </c>
      <c r="E56" s="133">
        <f t="shared" si="1"/>
        <v>721.11181520237221</v>
      </c>
      <c r="F56" s="133">
        <f t="shared" si="2"/>
        <v>1170.1017290689695</v>
      </c>
      <c r="G56" s="137">
        <f t="shared" si="3"/>
        <v>157745.91660830262</v>
      </c>
    </row>
    <row r="57" spans="1:7" x14ac:dyDescent="0.25">
      <c r="A57" s="134">
        <f t="shared" si="4"/>
        <v>46478</v>
      </c>
      <c r="B57" s="135">
        <v>41</v>
      </c>
      <c r="C57" s="136">
        <f t="shared" si="5"/>
        <v>157745.91660830262</v>
      </c>
      <c r="D57" s="133">
        <f t="shared" si="0"/>
        <v>446.94676372352387</v>
      </c>
      <c r="E57" s="133">
        <f t="shared" si="1"/>
        <v>723.15496534544559</v>
      </c>
      <c r="F57" s="133">
        <f t="shared" si="2"/>
        <v>1170.1017290689695</v>
      </c>
      <c r="G57" s="137">
        <f t="shared" si="3"/>
        <v>157022.76164295716</v>
      </c>
    </row>
    <row r="58" spans="1:7" x14ac:dyDescent="0.25">
      <c r="A58" s="134">
        <f t="shared" si="4"/>
        <v>46508</v>
      </c>
      <c r="B58" s="135">
        <v>42</v>
      </c>
      <c r="C58" s="136">
        <f t="shared" si="5"/>
        <v>157022.76164295716</v>
      </c>
      <c r="D58" s="133">
        <f t="shared" si="0"/>
        <v>444.89782465504516</v>
      </c>
      <c r="E58" s="133">
        <f t="shared" si="1"/>
        <v>725.20390441392442</v>
      </c>
      <c r="F58" s="133">
        <f t="shared" si="2"/>
        <v>1170.1017290689697</v>
      </c>
      <c r="G58" s="137">
        <f t="shared" si="3"/>
        <v>156297.55773854323</v>
      </c>
    </row>
    <row r="59" spans="1:7" x14ac:dyDescent="0.25">
      <c r="A59" s="134">
        <f t="shared" si="4"/>
        <v>46539</v>
      </c>
      <c r="B59" s="135">
        <v>43</v>
      </c>
      <c r="C59" s="136">
        <f t="shared" si="5"/>
        <v>156297.55773854323</v>
      </c>
      <c r="D59" s="133">
        <f t="shared" si="0"/>
        <v>442.84308025920569</v>
      </c>
      <c r="E59" s="133">
        <f t="shared" si="1"/>
        <v>727.25864880976383</v>
      </c>
      <c r="F59" s="133">
        <f t="shared" si="2"/>
        <v>1170.1017290689695</v>
      </c>
      <c r="G59" s="137">
        <f t="shared" si="3"/>
        <v>155570.29908973345</v>
      </c>
    </row>
    <row r="60" spans="1:7" x14ac:dyDescent="0.25">
      <c r="A60" s="134">
        <f t="shared" si="4"/>
        <v>46569</v>
      </c>
      <c r="B60" s="135">
        <v>44</v>
      </c>
      <c r="C60" s="136">
        <f t="shared" si="5"/>
        <v>155570.29908973345</v>
      </c>
      <c r="D60" s="133">
        <f t="shared" si="0"/>
        <v>440.78251408757797</v>
      </c>
      <c r="E60" s="133">
        <f t="shared" si="1"/>
        <v>729.3192149813915</v>
      </c>
      <c r="F60" s="133">
        <f t="shared" si="2"/>
        <v>1170.1017290689695</v>
      </c>
      <c r="G60" s="137">
        <f t="shared" si="3"/>
        <v>154840.97987475205</v>
      </c>
    </row>
    <row r="61" spans="1:7" x14ac:dyDescent="0.25">
      <c r="A61" s="134">
        <f t="shared" si="4"/>
        <v>46600</v>
      </c>
      <c r="B61" s="135">
        <v>45</v>
      </c>
      <c r="C61" s="136">
        <f t="shared" si="5"/>
        <v>154840.97987475205</v>
      </c>
      <c r="D61" s="133">
        <f t="shared" si="0"/>
        <v>438.7161096451307</v>
      </c>
      <c r="E61" s="133">
        <f t="shared" si="1"/>
        <v>731.38561942383865</v>
      </c>
      <c r="F61" s="133">
        <f t="shared" si="2"/>
        <v>1170.1017290689692</v>
      </c>
      <c r="G61" s="137">
        <f t="shared" si="3"/>
        <v>154109.59425532821</v>
      </c>
    </row>
    <row r="62" spans="1:7" x14ac:dyDescent="0.25">
      <c r="A62" s="134">
        <f t="shared" si="4"/>
        <v>46631</v>
      </c>
      <c r="B62" s="135">
        <v>46</v>
      </c>
      <c r="C62" s="136">
        <f t="shared" si="5"/>
        <v>154109.59425532821</v>
      </c>
      <c r="D62" s="133">
        <f t="shared" si="0"/>
        <v>436.64385039009653</v>
      </c>
      <c r="E62" s="133">
        <f t="shared" si="1"/>
        <v>733.45787867887304</v>
      </c>
      <c r="F62" s="133">
        <f t="shared" si="2"/>
        <v>1170.1017290689697</v>
      </c>
      <c r="G62" s="137">
        <f t="shared" si="3"/>
        <v>153376.13637664935</v>
      </c>
    </row>
    <row r="63" spans="1:7" x14ac:dyDescent="0.25">
      <c r="A63" s="134">
        <f t="shared" si="4"/>
        <v>46661</v>
      </c>
      <c r="B63" s="135">
        <v>47</v>
      </c>
      <c r="C63" s="136">
        <f t="shared" si="5"/>
        <v>153376.13637664935</v>
      </c>
      <c r="D63" s="133">
        <f t="shared" si="0"/>
        <v>434.56571973383967</v>
      </c>
      <c r="E63" s="133">
        <f t="shared" si="1"/>
        <v>735.53600933512973</v>
      </c>
      <c r="F63" s="133">
        <f t="shared" si="2"/>
        <v>1170.1017290689695</v>
      </c>
      <c r="G63" s="137">
        <f t="shared" si="3"/>
        <v>152640.60036731421</v>
      </c>
    </row>
    <row r="64" spans="1:7" x14ac:dyDescent="0.25">
      <c r="A64" s="134">
        <f t="shared" si="4"/>
        <v>46692</v>
      </c>
      <c r="B64" s="135">
        <v>48</v>
      </c>
      <c r="C64" s="136">
        <f t="shared" si="5"/>
        <v>152640.60036731421</v>
      </c>
      <c r="D64" s="133">
        <f t="shared" si="0"/>
        <v>432.48170104072346</v>
      </c>
      <c r="E64" s="133">
        <f t="shared" si="1"/>
        <v>737.62002802824588</v>
      </c>
      <c r="F64" s="133">
        <f t="shared" si="2"/>
        <v>1170.1017290689692</v>
      </c>
      <c r="G64" s="137">
        <f t="shared" si="3"/>
        <v>151902.98033928598</v>
      </c>
    </row>
    <row r="65" spans="1:7" x14ac:dyDescent="0.25">
      <c r="A65" s="134">
        <f t="shared" si="4"/>
        <v>46722</v>
      </c>
      <c r="B65" s="135">
        <v>49</v>
      </c>
      <c r="C65" s="136">
        <f t="shared" si="5"/>
        <v>151902.98033928598</v>
      </c>
      <c r="D65" s="133">
        <f t="shared" si="0"/>
        <v>430.39177762797681</v>
      </c>
      <c r="E65" s="133">
        <f t="shared" si="1"/>
        <v>739.70995144099265</v>
      </c>
      <c r="F65" s="133">
        <f t="shared" si="2"/>
        <v>1170.1017290689695</v>
      </c>
      <c r="G65" s="137">
        <f t="shared" si="3"/>
        <v>151163.270387845</v>
      </c>
    </row>
    <row r="66" spans="1:7" x14ac:dyDescent="0.25">
      <c r="A66" s="134">
        <f t="shared" si="4"/>
        <v>46753</v>
      </c>
      <c r="B66" s="135">
        <v>50</v>
      </c>
      <c r="C66" s="136">
        <f t="shared" si="5"/>
        <v>151163.270387845</v>
      </c>
      <c r="D66" s="133">
        <f t="shared" si="0"/>
        <v>428.29593276556062</v>
      </c>
      <c r="E66" s="133">
        <f t="shared" si="1"/>
        <v>741.80579630340878</v>
      </c>
      <c r="F66" s="133">
        <f t="shared" si="2"/>
        <v>1170.1017290689695</v>
      </c>
      <c r="G66" s="137">
        <f t="shared" si="3"/>
        <v>150421.46459154159</v>
      </c>
    </row>
    <row r="67" spans="1:7" x14ac:dyDescent="0.25">
      <c r="A67" s="134">
        <f t="shared" si="4"/>
        <v>46784</v>
      </c>
      <c r="B67" s="135">
        <v>51</v>
      </c>
      <c r="C67" s="136">
        <f t="shared" si="5"/>
        <v>150421.46459154159</v>
      </c>
      <c r="D67" s="133">
        <f t="shared" si="0"/>
        <v>426.19414967603427</v>
      </c>
      <c r="E67" s="133">
        <f t="shared" si="1"/>
        <v>743.90757939293519</v>
      </c>
      <c r="F67" s="133">
        <f t="shared" si="2"/>
        <v>1170.1017290689695</v>
      </c>
      <c r="G67" s="137">
        <f t="shared" si="3"/>
        <v>149677.55701214867</v>
      </c>
    </row>
    <row r="68" spans="1:7" x14ac:dyDescent="0.25">
      <c r="A68" s="134">
        <f t="shared" si="4"/>
        <v>46813</v>
      </c>
      <c r="B68" s="135">
        <v>52</v>
      </c>
      <c r="C68" s="136">
        <f t="shared" si="5"/>
        <v>149677.55701214867</v>
      </c>
      <c r="D68" s="133">
        <f t="shared" si="0"/>
        <v>424.08641153442102</v>
      </c>
      <c r="E68" s="133">
        <f t="shared" si="1"/>
        <v>746.01531753454833</v>
      </c>
      <c r="F68" s="133">
        <f t="shared" si="2"/>
        <v>1170.1017290689692</v>
      </c>
      <c r="G68" s="137">
        <f t="shared" si="3"/>
        <v>148931.5416946141</v>
      </c>
    </row>
    <row r="69" spans="1:7" x14ac:dyDescent="0.25">
      <c r="A69" s="134">
        <f t="shared" si="4"/>
        <v>46844</v>
      </c>
      <c r="B69" s="135">
        <v>53</v>
      </c>
      <c r="C69" s="136">
        <f t="shared" si="5"/>
        <v>148931.5416946141</v>
      </c>
      <c r="D69" s="133">
        <f t="shared" si="0"/>
        <v>421.97270146807307</v>
      </c>
      <c r="E69" s="133">
        <f t="shared" si="1"/>
        <v>748.12902760089651</v>
      </c>
      <c r="F69" s="133">
        <f t="shared" si="2"/>
        <v>1170.1017290689697</v>
      </c>
      <c r="G69" s="137">
        <f t="shared" si="3"/>
        <v>148183.41266701321</v>
      </c>
    </row>
    <row r="70" spans="1:7" x14ac:dyDescent="0.25">
      <c r="A70" s="134">
        <f t="shared" si="4"/>
        <v>46874</v>
      </c>
      <c r="B70" s="135">
        <v>54</v>
      </c>
      <c r="C70" s="136">
        <f t="shared" si="5"/>
        <v>148183.41266701321</v>
      </c>
      <c r="D70" s="133">
        <f t="shared" si="0"/>
        <v>419.85300255653721</v>
      </c>
      <c r="E70" s="133">
        <f t="shared" si="1"/>
        <v>750.24872651243231</v>
      </c>
      <c r="F70" s="133">
        <f t="shared" si="2"/>
        <v>1170.1017290689695</v>
      </c>
      <c r="G70" s="137">
        <f t="shared" si="3"/>
        <v>147433.16394050079</v>
      </c>
    </row>
    <row r="71" spans="1:7" x14ac:dyDescent="0.25">
      <c r="A71" s="134">
        <f t="shared" si="4"/>
        <v>46905</v>
      </c>
      <c r="B71" s="135">
        <v>55</v>
      </c>
      <c r="C71" s="136">
        <f t="shared" si="5"/>
        <v>147433.16394050079</v>
      </c>
      <c r="D71" s="133">
        <f t="shared" si="0"/>
        <v>417.7272978314187</v>
      </c>
      <c r="E71" s="133">
        <f t="shared" si="1"/>
        <v>752.37443123755077</v>
      </c>
      <c r="F71" s="133">
        <f t="shared" si="2"/>
        <v>1170.1017290689695</v>
      </c>
      <c r="G71" s="137">
        <f t="shared" si="3"/>
        <v>146680.78950926324</v>
      </c>
    </row>
    <row r="72" spans="1:7" x14ac:dyDescent="0.25">
      <c r="A72" s="134">
        <f t="shared" si="4"/>
        <v>46935</v>
      </c>
      <c r="B72" s="135">
        <v>56</v>
      </c>
      <c r="C72" s="136">
        <f t="shared" si="5"/>
        <v>146680.78950926324</v>
      </c>
      <c r="D72" s="133">
        <f t="shared" si="0"/>
        <v>415.59557027624561</v>
      </c>
      <c r="E72" s="133">
        <f t="shared" si="1"/>
        <v>754.5061587927238</v>
      </c>
      <c r="F72" s="133">
        <f t="shared" si="2"/>
        <v>1170.1017290689695</v>
      </c>
      <c r="G72" s="137">
        <f t="shared" si="3"/>
        <v>145926.2833504705</v>
      </c>
    </row>
    <row r="73" spans="1:7" x14ac:dyDescent="0.25">
      <c r="A73" s="134">
        <f t="shared" si="4"/>
        <v>46966</v>
      </c>
      <c r="B73" s="135">
        <v>57</v>
      </c>
      <c r="C73" s="136">
        <f t="shared" si="5"/>
        <v>145926.2833504705</v>
      </c>
      <c r="D73" s="133">
        <f t="shared" si="0"/>
        <v>413.45780282633285</v>
      </c>
      <c r="E73" s="133">
        <f t="shared" si="1"/>
        <v>756.64392624263655</v>
      </c>
      <c r="F73" s="133">
        <f t="shared" si="2"/>
        <v>1170.1017290689695</v>
      </c>
      <c r="G73" s="137">
        <f t="shared" si="3"/>
        <v>145169.63942422788</v>
      </c>
    </row>
    <row r="74" spans="1:7" x14ac:dyDescent="0.25">
      <c r="A74" s="134">
        <f t="shared" si="4"/>
        <v>46997</v>
      </c>
      <c r="B74" s="135">
        <v>58</v>
      </c>
      <c r="C74" s="136">
        <f t="shared" si="5"/>
        <v>145169.63942422788</v>
      </c>
      <c r="D74" s="133">
        <f t="shared" si="0"/>
        <v>411.31397836864545</v>
      </c>
      <c r="E74" s="133">
        <f t="shared" si="1"/>
        <v>758.78775070032395</v>
      </c>
      <c r="F74" s="133">
        <f t="shared" si="2"/>
        <v>1170.1017290689695</v>
      </c>
      <c r="G74" s="137">
        <f t="shared" si="3"/>
        <v>144410.85167352756</v>
      </c>
    </row>
    <row r="75" spans="1:7" x14ac:dyDescent="0.25">
      <c r="A75" s="134">
        <f t="shared" si="4"/>
        <v>47027</v>
      </c>
      <c r="B75" s="135">
        <v>59</v>
      </c>
      <c r="C75" s="136">
        <f t="shared" si="5"/>
        <v>144410.85167352756</v>
      </c>
      <c r="D75" s="133">
        <f t="shared" si="0"/>
        <v>409.16407974166123</v>
      </c>
      <c r="E75" s="133">
        <f t="shared" si="1"/>
        <v>760.93764932730835</v>
      </c>
      <c r="F75" s="133">
        <f t="shared" si="2"/>
        <v>1170.1017290689697</v>
      </c>
      <c r="G75" s="137">
        <f t="shared" si="3"/>
        <v>143649.91402420026</v>
      </c>
    </row>
    <row r="76" spans="1:7" x14ac:dyDescent="0.25">
      <c r="A76" s="134">
        <f t="shared" si="4"/>
        <v>47058</v>
      </c>
      <c r="B76" s="135">
        <v>60</v>
      </c>
      <c r="C76" s="136">
        <f>G75</f>
        <v>143649.91402420026</v>
      </c>
      <c r="D76" s="133">
        <f t="shared" si="0"/>
        <v>407.00808973523385</v>
      </c>
      <c r="E76" s="133">
        <f t="shared" si="1"/>
        <v>763.09363933373561</v>
      </c>
      <c r="F76" s="133">
        <f t="shared" si="2"/>
        <v>1170.1017290689695</v>
      </c>
      <c r="G76" s="137">
        <f>C76-E76</f>
        <v>142886.82038486653</v>
      </c>
    </row>
    <row r="77" spans="1:7" x14ac:dyDescent="0.25">
      <c r="A77" s="134">
        <f t="shared" si="4"/>
        <v>47088</v>
      </c>
      <c r="B77" s="135">
        <v>61</v>
      </c>
      <c r="C77" s="136">
        <f t="shared" ref="C77:C124" si="6">G76</f>
        <v>142886.82038486653</v>
      </c>
      <c r="D77" s="133">
        <f t="shared" si="0"/>
        <v>404.84599109045496</v>
      </c>
      <c r="E77" s="133">
        <f t="shared" si="1"/>
        <v>765.25573797851473</v>
      </c>
      <c r="F77" s="133">
        <f t="shared" si="2"/>
        <v>1170.1017290689697</v>
      </c>
      <c r="G77" s="137">
        <f t="shared" ref="G77:G124" si="7">C77-E77</f>
        <v>142121.564646888</v>
      </c>
    </row>
    <row r="78" spans="1:7" x14ac:dyDescent="0.25">
      <c r="A78" s="134">
        <f t="shared" si="4"/>
        <v>47119</v>
      </c>
      <c r="B78" s="135">
        <v>62</v>
      </c>
      <c r="C78" s="136">
        <f t="shared" si="6"/>
        <v>142121.564646888</v>
      </c>
      <c r="D78" s="133">
        <f t="shared" si="0"/>
        <v>402.67776649951577</v>
      </c>
      <c r="E78" s="133">
        <f t="shared" si="1"/>
        <v>767.42396256945381</v>
      </c>
      <c r="F78" s="133">
        <f t="shared" si="2"/>
        <v>1170.1017290689697</v>
      </c>
      <c r="G78" s="137">
        <f t="shared" si="7"/>
        <v>141354.14068431855</v>
      </c>
    </row>
    <row r="79" spans="1:7" x14ac:dyDescent="0.25">
      <c r="A79" s="134">
        <f t="shared" si="4"/>
        <v>47150</v>
      </c>
      <c r="B79" s="135">
        <v>63</v>
      </c>
      <c r="C79" s="136">
        <f t="shared" si="6"/>
        <v>141354.14068431855</v>
      </c>
      <c r="D79" s="133">
        <f t="shared" si="0"/>
        <v>400.50339860556903</v>
      </c>
      <c r="E79" s="133">
        <f t="shared" si="1"/>
        <v>769.59833046340054</v>
      </c>
      <c r="F79" s="133">
        <f t="shared" si="2"/>
        <v>1170.1017290689697</v>
      </c>
      <c r="G79" s="137">
        <f t="shared" si="7"/>
        <v>140584.54235385515</v>
      </c>
    </row>
    <row r="80" spans="1:7" x14ac:dyDescent="0.25">
      <c r="A80" s="134">
        <f t="shared" si="4"/>
        <v>47178</v>
      </c>
      <c r="B80" s="135">
        <v>64</v>
      </c>
      <c r="C80" s="136">
        <f t="shared" si="6"/>
        <v>140584.54235385515</v>
      </c>
      <c r="D80" s="133">
        <f t="shared" si="0"/>
        <v>398.32287000258941</v>
      </c>
      <c r="E80" s="133">
        <f t="shared" si="1"/>
        <v>771.77885906638016</v>
      </c>
      <c r="F80" s="133">
        <f t="shared" si="2"/>
        <v>1170.1017290689697</v>
      </c>
      <c r="G80" s="137">
        <f t="shared" si="7"/>
        <v>139812.76349478879</v>
      </c>
    </row>
    <row r="81" spans="1:7" x14ac:dyDescent="0.25">
      <c r="A81" s="134">
        <f t="shared" si="4"/>
        <v>47209</v>
      </c>
      <c r="B81" s="135">
        <v>65</v>
      </c>
      <c r="C81" s="136">
        <f t="shared" si="6"/>
        <v>139812.76349478879</v>
      </c>
      <c r="D81" s="133">
        <f t="shared" si="0"/>
        <v>396.13616323523462</v>
      </c>
      <c r="E81" s="133">
        <f t="shared" si="1"/>
        <v>773.9655658337349</v>
      </c>
      <c r="F81" s="133">
        <f t="shared" si="2"/>
        <v>1170.1017290689695</v>
      </c>
      <c r="G81" s="137">
        <f t="shared" si="7"/>
        <v>139038.79792895506</v>
      </c>
    </row>
    <row r="82" spans="1:7" x14ac:dyDescent="0.25">
      <c r="A82" s="134">
        <f t="shared" si="4"/>
        <v>47239</v>
      </c>
      <c r="B82" s="135">
        <v>66</v>
      </c>
      <c r="C82" s="136">
        <f t="shared" si="6"/>
        <v>139038.79792895506</v>
      </c>
      <c r="D82" s="133">
        <f t="shared" ref="D82:D124" si="8">IPMT($E$13/12,B82,$E$7,-$E$11,$E$12,0)</f>
        <v>393.94326079870569</v>
      </c>
      <c r="E82" s="133">
        <f t="shared" ref="E82:E124" si="9">PPMT($E$13/12,B82,$E$7,-$E$11,$E$12,0)</f>
        <v>776.15846827026382</v>
      </c>
      <c r="F82" s="133">
        <f t="shared" ref="F82:F124" si="10">SUM(D82:E82)</f>
        <v>1170.1017290689695</v>
      </c>
      <c r="G82" s="137">
        <f t="shared" si="7"/>
        <v>138262.63946068479</v>
      </c>
    </row>
    <row r="83" spans="1:7" x14ac:dyDescent="0.25">
      <c r="A83" s="134">
        <f t="shared" si="4"/>
        <v>47270</v>
      </c>
      <c r="B83" s="135">
        <v>67</v>
      </c>
      <c r="C83" s="136">
        <f t="shared" si="6"/>
        <v>138262.63946068479</v>
      </c>
      <c r="D83" s="133">
        <f t="shared" si="8"/>
        <v>391.7441451386066</v>
      </c>
      <c r="E83" s="133">
        <f t="shared" si="9"/>
        <v>778.35758393036292</v>
      </c>
      <c r="F83" s="133">
        <f t="shared" si="10"/>
        <v>1170.1017290689695</v>
      </c>
      <c r="G83" s="137">
        <f t="shared" si="7"/>
        <v>137484.28187675442</v>
      </c>
    </row>
    <row r="84" spans="1:7" x14ac:dyDescent="0.25">
      <c r="A84" s="134">
        <f t="shared" ref="A84:A124" si="11">EDATE(A83,1)</f>
        <v>47300</v>
      </c>
      <c r="B84" s="135">
        <v>68</v>
      </c>
      <c r="C84" s="136">
        <f t="shared" si="6"/>
        <v>137484.28187675442</v>
      </c>
      <c r="D84" s="133">
        <f t="shared" si="8"/>
        <v>389.53879865080387</v>
      </c>
      <c r="E84" s="133">
        <f t="shared" si="9"/>
        <v>780.56293041816559</v>
      </c>
      <c r="F84" s="133">
        <f t="shared" si="10"/>
        <v>1170.1017290689695</v>
      </c>
      <c r="G84" s="137">
        <f t="shared" si="7"/>
        <v>136703.71894633624</v>
      </c>
    </row>
    <row r="85" spans="1:7" x14ac:dyDescent="0.25">
      <c r="A85" s="134">
        <f t="shared" si="11"/>
        <v>47331</v>
      </c>
      <c r="B85" s="135">
        <v>69</v>
      </c>
      <c r="C85" s="136">
        <f t="shared" si="6"/>
        <v>136703.71894633624</v>
      </c>
      <c r="D85" s="133">
        <f t="shared" si="8"/>
        <v>387.32720368128571</v>
      </c>
      <c r="E85" s="133">
        <f t="shared" si="9"/>
        <v>782.77452538768375</v>
      </c>
      <c r="F85" s="133">
        <f t="shared" si="10"/>
        <v>1170.1017290689695</v>
      </c>
      <c r="G85" s="137">
        <f t="shared" si="7"/>
        <v>135920.94442094857</v>
      </c>
    </row>
    <row r="86" spans="1:7" x14ac:dyDescent="0.25">
      <c r="A86" s="134">
        <f t="shared" si="11"/>
        <v>47362</v>
      </c>
      <c r="B86" s="135">
        <v>70</v>
      </c>
      <c r="C86" s="136">
        <f t="shared" si="6"/>
        <v>135920.94442094857</v>
      </c>
      <c r="D86" s="133">
        <f t="shared" si="8"/>
        <v>385.10934252602061</v>
      </c>
      <c r="E86" s="133">
        <f t="shared" si="9"/>
        <v>784.99238654294879</v>
      </c>
      <c r="F86" s="133">
        <f t="shared" si="10"/>
        <v>1170.1017290689695</v>
      </c>
      <c r="G86" s="137">
        <f t="shared" si="7"/>
        <v>135135.95203440561</v>
      </c>
    </row>
    <row r="87" spans="1:7" x14ac:dyDescent="0.25">
      <c r="A87" s="134">
        <f t="shared" si="11"/>
        <v>47392</v>
      </c>
      <c r="B87" s="135">
        <v>71</v>
      </c>
      <c r="C87" s="136">
        <f t="shared" si="6"/>
        <v>135135.95203440561</v>
      </c>
      <c r="D87" s="133">
        <f t="shared" si="8"/>
        <v>382.88519743081565</v>
      </c>
      <c r="E87" s="133">
        <f t="shared" si="9"/>
        <v>787.21653163815392</v>
      </c>
      <c r="F87" s="133">
        <f t="shared" si="10"/>
        <v>1170.1017290689697</v>
      </c>
      <c r="G87" s="137">
        <f t="shared" si="7"/>
        <v>134348.73550276746</v>
      </c>
    </row>
    <row r="88" spans="1:7" x14ac:dyDescent="0.25">
      <c r="A88" s="134">
        <f t="shared" si="11"/>
        <v>47423</v>
      </c>
      <c r="B88" s="135">
        <v>72</v>
      </c>
      <c r="C88" s="136">
        <f t="shared" si="6"/>
        <v>134348.73550276746</v>
      </c>
      <c r="D88" s="133">
        <f t="shared" si="8"/>
        <v>380.65475059117421</v>
      </c>
      <c r="E88" s="133">
        <f t="shared" si="9"/>
        <v>789.44697847779526</v>
      </c>
      <c r="F88" s="133">
        <f t="shared" si="10"/>
        <v>1170.1017290689695</v>
      </c>
      <c r="G88" s="137">
        <f t="shared" si="7"/>
        <v>133559.28852428967</v>
      </c>
    </row>
    <row r="89" spans="1:7" x14ac:dyDescent="0.25">
      <c r="A89" s="134">
        <f t="shared" si="11"/>
        <v>47453</v>
      </c>
      <c r="B89" s="135">
        <v>73</v>
      </c>
      <c r="C89" s="136">
        <f t="shared" si="6"/>
        <v>133559.28852428967</v>
      </c>
      <c r="D89" s="133">
        <f t="shared" si="8"/>
        <v>378.41798415215379</v>
      </c>
      <c r="E89" s="133">
        <f t="shared" si="9"/>
        <v>791.68374491681573</v>
      </c>
      <c r="F89" s="133">
        <f t="shared" si="10"/>
        <v>1170.1017290689695</v>
      </c>
      <c r="G89" s="137">
        <f t="shared" si="7"/>
        <v>132767.60477937286</v>
      </c>
    </row>
    <row r="90" spans="1:7" x14ac:dyDescent="0.25">
      <c r="A90" s="134">
        <f t="shared" si="11"/>
        <v>47484</v>
      </c>
      <c r="B90" s="135">
        <v>74</v>
      </c>
      <c r="C90" s="136">
        <f t="shared" si="6"/>
        <v>132767.60477937286</v>
      </c>
      <c r="D90" s="133">
        <f t="shared" si="8"/>
        <v>376.17488020822282</v>
      </c>
      <c r="E90" s="133">
        <f t="shared" si="9"/>
        <v>793.92684886074665</v>
      </c>
      <c r="F90" s="133">
        <f t="shared" si="10"/>
        <v>1170.1017290689695</v>
      </c>
      <c r="G90" s="137">
        <f t="shared" si="7"/>
        <v>131973.67793051212</v>
      </c>
    </row>
    <row r="91" spans="1:7" x14ac:dyDescent="0.25">
      <c r="A91" s="134">
        <f t="shared" si="11"/>
        <v>47515</v>
      </c>
      <c r="B91" s="135">
        <v>75</v>
      </c>
      <c r="C91" s="136">
        <f t="shared" si="6"/>
        <v>131973.67793051212</v>
      </c>
      <c r="D91" s="133">
        <f t="shared" si="8"/>
        <v>373.92542080311733</v>
      </c>
      <c r="E91" s="133">
        <f t="shared" si="9"/>
        <v>796.17630826585207</v>
      </c>
      <c r="F91" s="133">
        <f t="shared" si="10"/>
        <v>1170.1017290689695</v>
      </c>
      <c r="G91" s="137">
        <f t="shared" si="7"/>
        <v>131177.50162224626</v>
      </c>
    </row>
    <row r="92" spans="1:7" x14ac:dyDescent="0.25">
      <c r="A92" s="134">
        <f t="shared" si="11"/>
        <v>47543</v>
      </c>
      <c r="B92" s="135">
        <v>76</v>
      </c>
      <c r="C92" s="136">
        <f t="shared" si="6"/>
        <v>131177.50162224626</v>
      </c>
      <c r="D92" s="133">
        <f t="shared" si="8"/>
        <v>371.66958792969746</v>
      </c>
      <c r="E92" s="133">
        <f t="shared" si="9"/>
        <v>798.43214113927218</v>
      </c>
      <c r="F92" s="133">
        <f t="shared" si="10"/>
        <v>1170.1017290689697</v>
      </c>
      <c r="G92" s="137">
        <f t="shared" si="7"/>
        <v>130379.06948110698</v>
      </c>
    </row>
    <row r="93" spans="1:7" x14ac:dyDescent="0.25">
      <c r="A93" s="134">
        <f t="shared" si="11"/>
        <v>47574</v>
      </c>
      <c r="B93" s="135">
        <v>77</v>
      </c>
      <c r="C93" s="136">
        <f t="shared" si="6"/>
        <v>130379.06948110698</v>
      </c>
      <c r="D93" s="133">
        <f t="shared" si="8"/>
        <v>369.40736352980286</v>
      </c>
      <c r="E93" s="133">
        <f t="shared" si="9"/>
        <v>800.6943655391666</v>
      </c>
      <c r="F93" s="133">
        <f t="shared" si="10"/>
        <v>1170.1017290689695</v>
      </c>
      <c r="G93" s="137">
        <f t="shared" si="7"/>
        <v>129578.37511556782</v>
      </c>
    </row>
    <row r="94" spans="1:7" x14ac:dyDescent="0.25">
      <c r="A94" s="134">
        <f t="shared" si="11"/>
        <v>47604</v>
      </c>
      <c r="B94" s="135">
        <v>78</v>
      </c>
      <c r="C94" s="136">
        <f t="shared" si="6"/>
        <v>129578.37511556782</v>
      </c>
      <c r="D94" s="133">
        <f t="shared" si="8"/>
        <v>367.13872949410853</v>
      </c>
      <c r="E94" s="133">
        <f t="shared" si="9"/>
        <v>802.96299957486099</v>
      </c>
      <c r="F94" s="133">
        <f t="shared" si="10"/>
        <v>1170.1017290689695</v>
      </c>
      <c r="G94" s="137">
        <f t="shared" si="7"/>
        <v>128775.41211599296</v>
      </c>
    </row>
    <row r="95" spans="1:7" x14ac:dyDescent="0.25">
      <c r="A95" s="134">
        <f t="shared" si="11"/>
        <v>47635</v>
      </c>
      <c r="B95" s="135">
        <v>79</v>
      </c>
      <c r="C95" s="136">
        <f t="shared" si="6"/>
        <v>128775.41211599296</v>
      </c>
      <c r="D95" s="133">
        <f t="shared" si="8"/>
        <v>364.86366766197978</v>
      </c>
      <c r="E95" s="133">
        <f t="shared" si="9"/>
        <v>805.23806140698969</v>
      </c>
      <c r="F95" s="133">
        <f t="shared" si="10"/>
        <v>1170.1017290689695</v>
      </c>
      <c r="G95" s="137">
        <f t="shared" si="7"/>
        <v>127970.17405458598</v>
      </c>
    </row>
    <row r="96" spans="1:7" x14ac:dyDescent="0.25">
      <c r="A96" s="134">
        <f t="shared" si="11"/>
        <v>47665</v>
      </c>
      <c r="B96" s="135">
        <v>80</v>
      </c>
      <c r="C96" s="136">
        <f t="shared" si="6"/>
        <v>127970.17405458598</v>
      </c>
      <c r="D96" s="133">
        <f t="shared" si="8"/>
        <v>362.58215982132663</v>
      </c>
      <c r="E96" s="133">
        <f t="shared" si="9"/>
        <v>807.51956924764283</v>
      </c>
      <c r="F96" s="133">
        <f t="shared" si="10"/>
        <v>1170.1017290689695</v>
      </c>
      <c r="G96" s="137">
        <f t="shared" si="7"/>
        <v>127162.65448533834</v>
      </c>
    </row>
    <row r="97" spans="1:7" x14ac:dyDescent="0.25">
      <c r="A97" s="134">
        <f t="shared" si="11"/>
        <v>47696</v>
      </c>
      <c r="B97" s="135">
        <v>81</v>
      </c>
      <c r="C97" s="136">
        <f t="shared" si="6"/>
        <v>127162.65448533834</v>
      </c>
      <c r="D97" s="133">
        <f t="shared" si="8"/>
        <v>360.29418770845831</v>
      </c>
      <c r="E97" s="133">
        <f t="shared" si="9"/>
        <v>809.80754136051121</v>
      </c>
      <c r="F97" s="133">
        <f t="shared" si="10"/>
        <v>1170.1017290689695</v>
      </c>
      <c r="G97" s="137">
        <f t="shared" si="7"/>
        <v>126352.84694397783</v>
      </c>
    </row>
    <row r="98" spans="1:7" x14ac:dyDescent="0.25">
      <c r="A98" s="134">
        <f t="shared" si="11"/>
        <v>47727</v>
      </c>
      <c r="B98" s="135">
        <v>82</v>
      </c>
      <c r="C98" s="136">
        <f t="shared" si="6"/>
        <v>126352.84694397783</v>
      </c>
      <c r="D98" s="133">
        <f t="shared" si="8"/>
        <v>357.99973300793687</v>
      </c>
      <c r="E98" s="133">
        <f t="shared" si="9"/>
        <v>812.10199606103265</v>
      </c>
      <c r="F98" s="133">
        <f t="shared" si="10"/>
        <v>1170.1017290689695</v>
      </c>
      <c r="G98" s="137">
        <f t="shared" si="7"/>
        <v>125540.7449479168</v>
      </c>
    </row>
    <row r="99" spans="1:7" x14ac:dyDescent="0.25">
      <c r="A99" s="134">
        <f t="shared" si="11"/>
        <v>47757</v>
      </c>
      <c r="B99" s="135">
        <v>83</v>
      </c>
      <c r="C99" s="136">
        <f t="shared" si="6"/>
        <v>125540.7449479168</v>
      </c>
      <c r="D99" s="133">
        <f t="shared" si="8"/>
        <v>355.69877735243062</v>
      </c>
      <c r="E99" s="133">
        <f t="shared" si="9"/>
        <v>814.40295171653872</v>
      </c>
      <c r="F99" s="133">
        <f t="shared" si="10"/>
        <v>1170.1017290689692</v>
      </c>
      <c r="G99" s="137">
        <f t="shared" si="7"/>
        <v>124726.34199620027</v>
      </c>
    </row>
    <row r="100" spans="1:7" x14ac:dyDescent="0.25">
      <c r="A100" s="134">
        <f t="shared" si="11"/>
        <v>47788</v>
      </c>
      <c r="B100" s="135">
        <v>84</v>
      </c>
      <c r="C100" s="136">
        <f t="shared" si="6"/>
        <v>124726.34199620027</v>
      </c>
      <c r="D100" s="133">
        <f t="shared" si="8"/>
        <v>353.39130232256707</v>
      </c>
      <c r="E100" s="133">
        <f t="shared" si="9"/>
        <v>816.71042674640239</v>
      </c>
      <c r="F100" s="133">
        <f t="shared" si="10"/>
        <v>1170.1017290689695</v>
      </c>
      <c r="G100" s="137">
        <f t="shared" si="7"/>
        <v>123909.63156945386</v>
      </c>
    </row>
    <row r="101" spans="1:7" x14ac:dyDescent="0.25">
      <c r="A101" s="134">
        <f t="shared" si="11"/>
        <v>47818</v>
      </c>
      <c r="B101" s="135">
        <v>85</v>
      </c>
      <c r="C101" s="136">
        <f t="shared" si="6"/>
        <v>123909.63156945386</v>
      </c>
      <c r="D101" s="133">
        <f t="shared" si="8"/>
        <v>351.07728944678558</v>
      </c>
      <c r="E101" s="133">
        <f t="shared" si="9"/>
        <v>819.02443962218388</v>
      </c>
      <c r="F101" s="133">
        <f t="shared" si="10"/>
        <v>1170.1017290689695</v>
      </c>
      <c r="G101" s="137">
        <f t="shared" si="7"/>
        <v>123090.60712983168</v>
      </c>
    </row>
    <row r="102" spans="1:7" x14ac:dyDescent="0.25">
      <c r="A102" s="134">
        <f t="shared" si="11"/>
        <v>47849</v>
      </c>
      <c r="B102" s="135">
        <v>86</v>
      </c>
      <c r="C102" s="136">
        <f t="shared" si="6"/>
        <v>123090.60712983168</v>
      </c>
      <c r="D102" s="133">
        <f t="shared" si="8"/>
        <v>348.75672020118941</v>
      </c>
      <c r="E102" s="133">
        <f t="shared" si="9"/>
        <v>821.34500886778005</v>
      </c>
      <c r="F102" s="133">
        <f t="shared" si="10"/>
        <v>1170.1017290689695</v>
      </c>
      <c r="G102" s="137">
        <f t="shared" si="7"/>
        <v>122269.2621209639</v>
      </c>
    </row>
    <row r="103" spans="1:7" x14ac:dyDescent="0.25">
      <c r="A103" s="134">
        <f t="shared" si="11"/>
        <v>47880</v>
      </c>
      <c r="B103" s="135">
        <v>87</v>
      </c>
      <c r="C103" s="136">
        <f t="shared" si="6"/>
        <v>122269.2621209639</v>
      </c>
      <c r="D103" s="133">
        <f t="shared" si="8"/>
        <v>346.42957600939741</v>
      </c>
      <c r="E103" s="133">
        <f t="shared" si="9"/>
        <v>823.67215305957211</v>
      </c>
      <c r="F103" s="133">
        <f t="shared" si="10"/>
        <v>1170.1017290689695</v>
      </c>
      <c r="G103" s="137">
        <f t="shared" si="7"/>
        <v>121445.58996790434</v>
      </c>
    </row>
    <row r="104" spans="1:7" x14ac:dyDescent="0.25">
      <c r="A104" s="134">
        <f t="shared" si="11"/>
        <v>47908</v>
      </c>
      <c r="B104" s="135">
        <v>88</v>
      </c>
      <c r="C104" s="136">
        <f t="shared" si="6"/>
        <v>121445.58996790434</v>
      </c>
      <c r="D104" s="133">
        <f t="shared" si="8"/>
        <v>344.09583824239525</v>
      </c>
      <c r="E104" s="133">
        <f t="shared" si="9"/>
        <v>826.00589082657416</v>
      </c>
      <c r="F104" s="133">
        <f t="shared" si="10"/>
        <v>1170.1017290689695</v>
      </c>
      <c r="G104" s="137">
        <f t="shared" si="7"/>
        <v>120619.58407707776</v>
      </c>
    </row>
    <row r="105" spans="1:7" x14ac:dyDescent="0.25">
      <c r="A105" s="134">
        <f t="shared" si="11"/>
        <v>47939</v>
      </c>
      <c r="B105" s="135">
        <v>89</v>
      </c>
      <c r="C105" s="136">
        <f t="shared" si="6"/>
        <v>120619.58407707776</v>
      </c>
      <c r="D105" s="133">
        <f t="shared" si="8"/>
        <v>341.75548821838663</v>
      </c>
      <c r="E105" s="133">
        <f t="shared" si="9"/>
        <v>828.34624085058283</v>
      </c>
      <c r="F105" s="133">
        <f t="shared" si="10"/>
        <v>1170.1017290689695</v>
      </c>
      <c r="G105" s="137">
        <f t="shared" si="7"/>
        <v>119791.23783622717</v>
      </c>
    </row>
    <row r="106" spans="1:7" x14ac:dyDescent="0.25">
      <c r="A106" s="134">
        <f t="shared" si="11"/>
        <v>47969</v>
      </c>
      <c r="B106" s="135">
        <v>90</v>
      </c>
      <c r="C106" s="136">
        <f t="shared" si="6"/>
        <v>119791.23783622717</v>
      </c>
      <c r="D106" s="133">
        <f t="shared" si="8"/>
        <v>339.40850720264331</v>
      </c>
      <c r="E106" s="133">
        <f t="shared" si="9"/>
        <v>830.6932218663261</v>
      </c>
      <c r="F106" s="133">
        <f t="shared" si="10"/>
        <v>1170.1017290689695</v>
      </c>
      <c r="G106" s="137">
        <f t="shared" si="7"/>
        <v>118960.54461436084</v>
      </c>
    </row>
    <row r="107" spans="1:7" x14ac:dyDescent="0.25">
      <c r="A107" s="134">
        <f t="shared" si="11"/>
        <v>48000</v>
      </c>
      <c r="B107" s="135">
        <v>91</v>
      </c>
      <c r="C107" s="136">
        <f t="shared" si="6"/>
        <v>118960.54461436084</v>
      </c>
      <c r="D107" s="133">
        <f t="shared" si="8"/>
        <v>337.05487640735538</v>
      </c>
      <c r="E107" s="133">
        <f t="shared" si="9"/>
        <v>833.04685266161403</v>
      </c>
      <c r="F107" s="133">
        <f t="shared" si="10"/>
        <v>1170.1017290689695</v>
      </c>
      <c r="G107" s="137">
        <f t="shared" si="7"/>
        <v>118127.49776169923</v>
      </c>
    </row>
    <row r="108" spans="1:7" x14ac:dyDescent="0.25">
      <c r="A108" s="134">
        <f t="shared" si="11"/>
        <v>48030</v>
      </c>
      <c r="B108" s="135">
        <v>92</v>
      </c>
      <c r="C108" s="136">
        <f t="shared" si="6"/>
        <v>118127.49776169923</v>
      </c>
      <c r="D108" s="133">
        <f t="shared" si="8"/>
        <v>334.6945769914808</v>
      </c>
      <c r="E108" s="133">
        <f t="shared" si="9"/>
        <v>835.4071520774886</v>
      </c>
      <c r="F108" s="133">
        <f t="shared" si="10"/>
        <v>1170.1017290689695</v>
      </c>
      <c r="G108" s="137">
        <f t="shared" si="7"/>
        <v>117292.09060962174</v>
      </c>
    </row>
    <row r="109" spans="1:7" x14ac:dyDescent="0.25">
      <c r="A109" s="134">
        <f t="shared" si="11"/>
        <v>48061</v>
      </c>
      <c r="B109" s="135">
        <v>93</v>
      </c>
      <c r="C109" s="136">
        <f t="shared" si="6"/>
        <v>117292.09060962174</v>
      </c>
      <c r="D109" s="133">
        <f t="shared" si="8"/>
        <v>332.32759006059456</v>
      </c>
      <c r="E109" s="133">
        <f t="shared" si="9"/>
        <v>837.77413900837485</v>
      </c>
      <c r="F109" s="133">
        <f t="shared" si="10"/>
        <v>1170.1017290689695</v>
      </c>
      <c r="G109" s="137">
        <f t="shared" si="7"/>
        <v>116454.31647061337</v>
      </c>
    </row>
    <row r="110" spans="1:7" x14ac:dyDescent="0.25">
      <c r="A110" s="134">
        <f t="shared" si="11"/>
        <v>48092</v>
      </c>
      <c r="B110" s="135">
        <v>94</v>
      </c>
      <c r="C110" s="136">
        <f t="shared" si="6"/>
        <v>116454.31647061337</v>
      </c>
      <c r="D110" s="133">
        <f t="shared" si="8"/>
        <v>329.95389666673753</v>
      </c>
      <c r="E110" s="133">
        <f t="shared" si="9"/>
        <v>840.14783240223198</v>
      </c>
      <c r="F110" s="133">
        <f t="shared" si="10"/>
        <v>1170.1017290689695</v>
      </c>
      <c r="G110" s="137">
        <f t="shared" si="7"/>
        <v>115614.16863821114</v>
      </c>
    </row>
    <row r="111" spans="1:7" x14ac:dyDescent="0.25">
      <c r="A111" s="134">
        <f t="shared" si="11"/>
        <v>48122</v>
      </c>
      <c r="B111" s="135">
        <v>95</v>
      </c>
      <c r="C111" s="136">
        <f t="shared" si="6"/>
        <v>115614.16863821114</v>
      </c>
      <c r="D111" s="133">
        <f t="shared" si="8"/>
        <v>327.57347780826456</v>
      </c>
      <c r="E111" s="133">
        <f t="shared" si="9"/>
        <v>842.52825126070479</v>
      </c>
      <c r="F111" s="133">
        <f t="shared" si="10"/>
        <v>1170.1017290689692</v>
      </c>
      <c r="G111" s="137">
        <f t="shared" si="7"/>
        <v>114771.64038695043</v>
      </c>
    </row>
    <row r="112" spans="1:7" x14ac:dyDescent="0.25">
      <c r="A112" s="134">
        <f t="shared" si="11"/>
        <v>48153</v>
      </c>
      <c r="B112" s="135">
        <v>96</v>
      </c>
      <c r="C112" s="136">
        <f t="shared" si="6"/>
        <v>114771.64038695043</v>
      </c>
      <c r="D112" s="133">
        <f t="shared" si="8"/>
        <v>325.18631442969252</v>
      </c>
      <c r="E112" s="133">
        <f t="shared" si="9"/>
        <v>844.91541463927695</v>
      </c>
      <c r="F112" s="133">
        <f t="shared" si="10"/>
        <v>1170.1017290689695</v>
      </c>
      <c r="G112" s="137">
        <f t="shared" si="7"/>
        <v>113926.72497231115</v>
      </c>
    </row>
    <row r="113" spans="1:7" x14ac:dyDescent="0.25">
      <c r="A113" s="134">
        <f t="shared" si="11"/>
        <v>48183</v>
      </c>
      <c r="B113" s="135">
        <v>97</v>
      </c>
      <c r="C113" s="136">
        <f t="shared" si="6"/>
        <v>113926.72497231115</v>
      </c>
      <c r="D113" s="133">
        <f t="shared" si="8"/>
        <v>322.79238742154791</v>
      </c>
      <c r="E113" s="133">
        <f t="shared" si="9"/>
        <v>847.30934164742166</v>
      </c>
      <c r="F113" s="133">
        <f t="shared" si="10"/>
        <v>1170.1017290689697</v>
      </c>
      <c r="G113" s="137">
        <f t="shared" si="7"/>
        <v>113079.41563066373</v>
      </c>
    </row>
    <row r="114" spans="1:7" x14ac:dyDescent="0.25">
      <c r="A114" s="134">
        <f t="shared" si="11"/>
        <v>48214</v>
      </c>
      <c r="B114" s="135">
        <v>98</v>
      </c>
      <c r="C114" s="136">
        <f t="shared" si="6"/>
        <v>113079.41563066373</v>
      </c>
      <c r="D114" s="133">
        <f t="shared" si="8"/>
        <v>320.39167762021356</v>
      </c>
      <c r="E114" s="133">
        <f t="shared" si="9"/>
        <v>849.71005144875596</v>
      </c>
      <c r="F114" s="133">
        <f t="shared" si="10"/>
        <v>1170.1017290689695</v>
      </c>
      <c r="G114" s="137">
        <f t="shared" si="7"/>
        <v>112229.70557921498</v>
      </c>
    </row>
    <row r="115" spans="1:7" x14ac:dyDescent="0.25">
      <c r="A115" s="134">
        <f t="shared" si="11"/>
        <v>48245</v>
      </c>
      <c r="B115" s="135">
        <v>99</v>
      </c>
      <c r="C115" s="136">
        <f t="shared" si="6"/>
        <v>112229.70557921498</v>
      </c>
      <c r="D115" s="133">
        <f t="shared" si="8"/>
        <v>317.98416580777541</v>
      </c>
      <c r="E115" s="133">
        <f t="shared" si="9"/>
        <v>852.11756326119405</v>
      </c>
      <c r="F115" s="133">
        <f t="shared" si="10"/>
        <v>1170.1017290689695</v>
      </c>
      <c r="G115" s="137">
        <f t="shared" si="7"/>
        <v>111377.58801595378</v>
      </c>
    </row>
    <row r="116" spans="1:7" x14ac:dyDescent="0.25">
      <c r="A116" s="134">
        <f t="shared" si="11"/>
        <v>48274</v>
      </c>
      <c r="B116" s="135">
        <v>100</v>
      </c>
      <c r="C116" s="136">
        <f t="shared" si="6"/>
        <v>111377.58801595378</v>
      </c>
      <c r="D116" s="133">
        <f t="shared" si="8"/>
        <v>315.56983271186868</v>
      </c>
      <c r="E116" s="133">
        <f t="shared" si="9"/>
        <v>854.53189635710078</v>
      </c>
      <c r="F116" s="133">
        <f t="shared" si="10"/>
        <v>1170.1017290689695</v>
      </c>
      <c r="G116" s="137">
        <f t="shared" si="7"/>
        <v>110523.05611959667</v>
      </c>
    </row>
    <row r="117" spans="1:7" x14ac:dyDescent="0.25">
      <c r="A117" s="134">
        <f t="shared" si="11"/>
        <v>48305</v>
      </c>
      <c r="B117" s="135">
        <v>101</v>
      </c>
      <c r="C117" s="136">
        <f t="shared" si="6"/>
        <v>110523.05611959667</v>
      </c>
      <c r="D117" s="133">
        <f t="shared" si="8"/>
        <v>313.14865900552354</v>
      </c>
      <c r="E117" s="133">
        <f t="shared" si="9"/>
        <v>856.95307006344592</v>
      </c>
      <c r="F117" s="133">
        <f t="shared" si="10"/>
        <v>1170.1017290689695</v>
      </c>
      <c r="G117" s="137">
        <f t="shared" si="7"/>
        <v>109666.10304953322</v>
      </c>
    </row>
    <row r="118" spans="1:7" x14ac:dyDescent="0.25">
      <c r="A118" s="134">
        <f t="shared" si="11"/>
        <v>48335</v>
      </c>
      <c r="B118" s="135">
        <v>102</v>
      </c>
      <c r="C118" s="136">
        <f t="shared" si="6"/>
        <v>109666.10304953322</v>
      </c>
      <c r="D118" s="133">
        <f t="shared" si="8"/>
        <v>310.72062530701049</v>
      </c>
      <c r="E118" s="133">
        <f t="shared" si="9"/>
        <v>859.38110376195903</v>
      </c>
      <c r="F118" s="133">
        <f t="shared" si="10"/>
        <v>1170.1017290689695</v>
      </c>
      <c r="G118" s="137">
        <f t="shared" si="7"/>
        <v>108806.72194577126</v>
      </c>
    </row>
    <row r="119" spans="1:7" x14ac:dyDescent="0.25">
      <c r="A119" s="134">
        <f t="shared" si="11"/>
        <v>48366</v>
      </c>
      <c r="B119" s="135">
        <v>103</v>
      </c>
      <c r="C119" s="136">
        <f t="shared" si="6"/>
        <v>108806.72194577126</v>
      </c>
      <c r="D119" s="133">
        <f t="shared" si="8"/>
        <v>308.28571217968494</v>
      </c>
      <c r="E119" s="133">
        <f t="shared" si="9"/>
        <v>861.81601688928458</v>
      </c>
      <c r="F119" s="133">
        <f t="shared" si="10"/>
        <v>1170.1017290689695</v>
      </c>
      <c r="G119" s="137">
        <f t="shared" si="7"/>
        <v>107944.90592888198</v>
      </c>
    </row>
    <row r="120" spans="1:7" x14ac:dyDescent="0.25">
      <c r="A120" s="134">
        <f t="shared" si="11"/>
        <v>48396</v>
      </c>
      <c r="B120" s="135">
        <v>104</v>
      </c>
      <c r="C120" s="136">
        <f t="shared" si="6"/>
        <v>107944.90592888198</v>
      </c>
      <c r="D120" s="133">
        <f t="shared" si="8"/>
        <v>305.84390013183196</v>
      </c>
      <c r="E120" s="133">
        <f t="shared" si="9"/>
        <v>864.25782893713756</v>
      </c>
      <c r="F120" s="133">
        <f t="shared" si="10"/>
        <v>1170.1017290689695</v>
      </c>
      <c r="G120" s="137">
        <f t="shared" si="7"/>
        <v>107080.64809994485</v>
      </c>
    </row>
    <row r="121" spans="1:7" x14ac:dyDescent="0.25">
      <c r="A121" s="134">
        <f t="shared" si="11"/>
        <v>48427</v>
      </c>
      <c r="B121" s="135">
        <v>105</v>
      </c>
      <c r="C121" s="136">
        <f t="shared" si="6"/>
        <v>107080.64809994485</v>
      </c>
      <c r="D121" s="133">
        <f t="shared" si="8"/>
        <v>303.39516961651009</v>
      </c>
      <c r="E121" s="133">
        <f t="shared" si="9"/>
        <v>866.70655945245949</v>
      </c>
      <c r="F121" s="133">
        <f t="shared" si="10"/>
        <v>1170.1017290689697</v>
      </c>
      <c r="G121" s="137">
        <f t="shared" si="7"/>
        <v>106213.94154049239</v>
      </c>
    </row>
    <row r="122" spans="1:7" x14ac:dyDescent="0.25">
      <c r="A122" s="134">
        <f t="shared" si="11"/>
        <v>48458</v>
      </c>
      <c r="B122" s="135">
        <v>106</v>
      </c>
      <c r="C122" s="136">
        <f t="shared" si="6"/>
        <v>106213.94154049239</v>
      </c>
      <c r="D122" s="133">
        <f t="shared" si="8"/>
        <v>300.93950103139474</v>
      </c>
      <c r="E122" s="133">
        <f t="shared" si="9"/>
        <v>869.16222803757478</v>
      </c>
      <c r="F122" s="133">
        <f t="shared" si="10"/>
        <v>1170.1017290689695</v>
      </c>
      <c r="G122" s="137">
        <f t="shared" si="7"/>
        <v>105344.77931245482</v>
      </c>
    </row>
    <row r="123" spans="1:7" x14ac:dyDescent="0.25">
      <c r="A123" s="134">
        <f t="shared" si="11"/>
        <v>48488</v>
      </c>
      <c r="B123" s="135">
        <v>107</v>
      </c>
      <c r="C123" s="136">
        <f t="shared" si="6"/>
        <v>105344.77931245482</v>
      </c>
      <c r="D123" s="133">
        <f t="shared" si="8"/>
        <v>298.47687471862162</v>
      </c>
      <c r="E123" s="133">
        <f t="shared" si="9"/>
        <v>871.62485435034785</v>
      </c>
      <c r="F123" s="133">
        <f t="shared" si="10"/>
        <v>1170.1017290689695</v>
      </c>
      <c r="G123" s="137">
        <f t="shared" si="7"/>
        <v>104473.15445810447</v>
      </c>
    </row>
    <row r="124" spans="1:7" x14ac:dyDescent="0.25">
      <c r="A124" s="134">
        <f t="shared" si="11"/>
        <v>48519</v>
      </c>
      <c r="B124" s="135">
        <v>108</v>
      </c>
      <c r="C124" s="136">
        <f t="shared" si="6"/>
        <v>104473.15445810447</v>
      </c>
      <c r="D124" s="133">
        <f t="shared" si="8"/>
        <v>296.00727096462901</v>
      </c>
      <c r="E124" s="133">
        <f t="shared" si="9"/>
        <v>874.09445810434045</v>
      </c>
      <c r="F124" s="133">
        <f t="shared" si="10"/>
        <v>1170.1017290689695</v>
      </c>
      <c r="G124" s="137">
        <f t="shared" si="7"/>
        <v>103599.06000000013</v>
      </c>
    </row>
    <row r="125" spans="1:7" x14ac:dyDescent="0.25">
      <c r="A125" s="134"/>
      <c r="B125" s="135"/>
      <c r="C125" s="136"/>
      <c r="D125" s="133"/>
      <c r="E125" s="133"/>
      <c r="F125" s="133"/>
      <c r="G125" s="137"/>
    </row>
    <row r="126" spans="1:7" x14ac:dyDescent="0.25">
      <c r="A126" s="134"/>
      <c r="B126" s="135"/>
      <c r="C126" s="136"/>
      <c r="D126" s="137"/>
      <c r="E126" s="137"/>
      <c r="F126" s="137"/>
      <c r="G126" s="137"/>
    </row>
    <row r="127" spans="1:7" x14ac:dyDescent="0.25">
      <c r="A127" s="134"/>
      <c r="B127" s="135"/>
      <c r="C127" s="136"/>
      <c r="D127" s="137"/>
      <c r="E127" s="137"/>
      <c r="F127" s="137"/>
      <c r="G127" s="137"/>
    </row>
    <row r="128" spans="1:7" x14ac:dyDescent="0.25">
      <c r="A128" s="134"/>
      <c r="B128" s="135"/>
      <c r="C128" s="136"/>
      <c r="D128" s="137"/>
      <c r="E128" s="137"/>
      <c r="F128" s="137"/>
      <c r="G128" s="137"/>
    </row>
    <row r="129" spans="1:7" x14ac:dyDescent="0.25">
      <c r="A129" s="134"/>
      <c r="B129" s="135"/>
      <c r="C129" s="136"/>
      <c r="D129" s="137"/>
      <c r="E129" s="137"/>
      <c r="F129" s="137"/>
      <c r="G129" s="137"/>
    </row>
    <row r="130" spans="1:7" x14ac:dyDescent="0.25">
      <c r="A130" s="134"/>
      <c r="B130" s="135"/>
      <c r="C130" s="136"/>
      <c r="D130" s="137"/>
      <c r="E130" s="137"/>
      <c r="F130" s="137"/>
      <c r="G130" s="137"/>
    </row>
    <row r="131" spans="1:7" x14ac:dyDescent="0.25">
      <c r="A131" s="134"/>
      <c r="B131" s="135"/>
      <c r="C131" s="136"/>
      <c r="D131" s="137"/>
      <c r="E131" s="137"/>
      <c r="F131" s="137"/>
      <c r="G131" s="137"/>
    </row>
    <row r="132" spans="1:7" x14ac:dyDescent="0.25">
      <c r="A132" s="134"/>
      <c r="B132" s="135"/>
      <c r="C132" s="136"/>
      <c r="D132" s="137"/>
      <c r="E132" s="137"/>
      <c r="F132" s="137"/>
      <c r="G132" s="137"/>
    </row>
    <row r="133" spans="1:7" x14ac:dyDescent="0.25">
      <c r="A133" s="134"/>
      <c r="B133" s="135"/>
      <c r="C133" s="136"/>
      <c r="D133" s="137"/>
      <c r="E133" s="137"/>
      <c r="F133" s="137"/>
      <c r="G133" s="137"/>
    </row>
    <row r="134" spans="1:7" x14ac:dyDescent="0.25">
      <c r="A134" s="134"/>
      <c r="B134" s="135"/>
      <c r="C134" s="136"/>
      <c r="D134" s="137"/>
      <c r="E134" s="137"/>
      <c r="F134" s="137"/>
      <c r="G134" s="137"/>
    </row>
    <row r="135" spans="1:7" x14ac:dyDescent="0.25">
      <c r="A135" s="134"/>
      <c r="B135" s="135"/>
      <c r="C135" s="136"/>
      <c r="D135" s="137"/>
      <c r="E135" s="137"/>
      <c r="F135" s="137"/>
      <c r="G135" s="137"/>
    </row>
    <row r="136" spans="1:7" x14ac:dyDescent="0.25">
      <c r="A136" s="134"/>
      <c r="B136" s="135"/>
      <c r="C136" s="136"/>
      <c r="D136" s="137"/>
      <c r="E136" s="137"/>
      <c r="F136" s="137"/>
      <c r="G136" s="13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48F2-DDD3-4D52-8425-800B59C1CC5B}">
  <dimension ref="A1:R133"/>
  <sheetViews>
    <sheetView showOutlineSymbols="0" showWhiteSpace="0" workbookViewId="0">
      <selection activeCell="B4" sqref="B4"/>
    </sheetView>
  </sheetViews>
  <sheetFormatPr defaultColWidth="9.140625" defaultRowHeight="15" x14ac:dyDescent="0.25"/>
  <cols>
    <col min="1" max="1" width="9.140625" style="90"/>
    <col min="2" max="2" width="7.85546875" style="90" customWidth="1"/>
    <col min="3" max="3" width="14.7109375" style="90" customWidth="1"/>
    <col min="4" max="4" width="14.28515625" style="90" customWidth="1"/>
    <col min="5" max="7" width="14.7109375" style="90" customWidth="1"/>
    <col min="8" max="11" width="9.140625" style="90"/>
    <col min="12" max="12" width="9.140625" style="165"/>
    <col min="13" max="13" width="11.28515625" style="165" customWidth="1"/>
    <col min="14" max="14" width="18.85546875" style="165" customWidth="1"/>
    <col min="15" max="15" width="14.28515625" style="165" customWidth="1"/>
    <col min="16" max="18" width="14.7109375" style="165" customWidth="1"/>
    <col min="19" max="16384" width="9.140625" style="90"/>
  </cols>
  <sheetData>
    <row r="1" spans="1:18" x14ac:dyDescent="0.25">
      <c r="A1" s="88"/>
      <c r="B1" s="88"/>
      <c r="C1" s="88"/>
      <c r="D1" s="88"/>
      <c r="E1" s="88"/>
      <c r="F1" s="88"/>
      <c r="G1" s="89"/>
      <c r="L1" s="140"/>
      <c r="M1" s="140"/>
      <c r="N1" s="140"/>
      <c r="O1" s="140"/>
      <c r="P1" s="140"/>
      <c r="Q1" s="140"/>
      <c r="R1" s="141"/>
    </row>
    <row r="2" spans="1:18" x14ac:dyDescent="0.25">
      <c r="A2" s="88"/>
      <c r="B2" s="88"/>
      <c r="C2" s="88"/>
      <c r="D2" s="88"/>
      <c r="E2" s="88"/>
      <c r="F2" s="91"/>
      <c r="G2" s="92"/>
      <c r="L2" s="140"/>
      <c r="M2" s="140"/>
      <c r="N2" s="140"/>
      <c r="O2" s="140"/>
      <c r="P2" s="140"/>
      <c r="Q2" s="142"/>
      <c r="R2" s="143"/>
    </row>
    <row r="3" spans="1:18" x14ac:dyDescent="0.25">
      <c r="A3" s="88"/>
      <c r="B3" s="88"/>
      <c r="C3" s="88"/>
      <c r="D3" s="88"/>
      <c r="E3" s="88"/>
      <c r="F3" s="91"/>
      <c r="G3" s="92"/>
      <c r="L3" s="140"/>
      <c r="M3" s="140"/>
      <c r="N3" s="140"/>
      <c r="O3" s="140"/>
      <c r="P3" s="140"/>
      <c r="Q3" s="142"/>
      <c r="R3" s="143"/>
    </row>
    <row r="4" spans="1:18" ht="21" x14ac:dyDescent="0.35">
      <c r="A4" s="88"/>
      <c r="B4" s="144" t="s">
        <v>49</v>
      </c>
      <c r="C4" s="88"/>
      <c r="D4" s="88"/>
      <c r="E4" s="145"/>
      <c r="F4" s="146" t="str">
        <f>'[13]Lisa 3_SKA_loobub'!D6</f>
        <v>Akadeemia tn 2, Pärnu</v>
      </c>
      <c r="G4" s="147"/>
      <c r="K4" s="148"/>
      <c r="L4" s="140"/>
      <c r="M4" s="149" t="s">
        <v>72</v>
      </c>
      <c r="N4" s="140"/>
      <c r="O4" s="140"/>
      <c r="P4" s="142"/>
      <c r="Q4" s="150"/>
      <c r="R4" s="140"/>
    </row>
    <row r="5" spans="1:18" x14ac:dyDescent="0.25">
      <c r="A5" s="88"/>
      <c r="B5" s="88"/>
      <c r="C5" s="88"/>
      <c r="D5" s="88"/>
      <c r="E5" s="88"/>
      <c r="F5" s="136"/>
      <c r="G5" s="88"/>
      <c r="K5" s="151"/>
      <c r="L5" s="140"/>
      <c r="M5" s="140"/>
      <c r="N5" s="140"/>
      <c r="O5" s="140"/>
      <c r="P5" s="140"/>
      <c r="Q5" s="150"/>
      <c r="R5" s="140"/>
    </row>
    <row r="6" spans="1:18" x14ac:dyDescent="0.25">
      <c r="A6" s="88"/>
      <c r="B6" s="152" t="s">
        <v>52</v>
      </c>
      <c r="C6" s="153"/>
      <c r="D6" s="154"/>
      <c r="E6" s="109">
        <v>45261</v>
      </c>
      <c r="F6" s="155"/>
      <c r="G6" s="88"/>
      <c r="K6" s="156"/>
      <c r="L6" s="140"/>
      <c r="M6" s="157" t="s">
        <v>52</v>
      </c>
      <c r="N6" s="158"/>
      <c r="O6" s="159"/>
      <c r="P6" s="160">
        <f>E6</f>
        <v>45261</v>
      </c>
      <c r="Q6" s="161"/>
      <c r="R6" s="140"/>
    </row>
    <row r="7" spans="1:18" x14ac:dyDescent="0.25">
      <c r="A7" s="88"/>
      <c r="B7" s="162" t="s">
        <v>54</v>
      </c>
      <c r="C7" s="135"/>
      <c r="E7" s="113">
        <v>108</v>
      </c>
      <c r="F7" s="163" t="s">
        <v>55</v>
      </c>
      <c r="G7" s="88"/>
      <c r="K7" s="139"/>
      <c r="L7" s="140"/>
      <c r="M7" s="164" t="s">
        <v>54</v>
      </c>
      <c r="N7" s="142"/>
      <c r="P7" s="166">
        <f>E7</f>
        <v>108</v>
      </c>
      <c r="Q7" s="167" t="s">
        <v>55</v>
      </c>
    </row>
    <row r="8" spans="1:18" x14ac:dyDescent="0.25">
      <c r="A8" s="88"/>
      <c r="B8" s="162" t="s">
        <v>62</v>
      </c>
      <c r="C8" s="135"/>
      <c r="D8" s="168">
        <f>E6-1</f>
        <v>45260</v>
      </c>
      <c r="E8" s="207">
        <v>1082749.4187473978</v>
      </c>
      <c r="F8" s="163" t="s">
        <v>58</v>
      </c>
      <c r="G8" s="88"/>
      <c r="K8" s="139"/>
      <c r="L8" s="140"/>
      <c r="M8" s="164" t="s">
        <v>73</v>
      </c>
      <c r="N8" s="142"/>
      <c r="O8" s="169">
        <f>P6-1</f>
        <v>45260</v>
      </c>
      <c r="P8" s="170">
        <v>156798.35787814617</v>
      </c>
      <c r="Q8" s="167" t="s">
        <v>58</v>
      </c>
    </row>
    <row r="9" spans="1:18" x14ac:dyDescent="0.25">
      <c r="A9" s="88"/>
      <c r="B9" s="162" t="s">
        <v>63</v>
      </c>
      <c r="C9" s="135"/>
      <c r="D9" s="168">
        <f>EDATE(D8,E7)</f>
        <v>48548</v>
      </c>
      <c r="E9" s="207">
        <v>150424.37784836482</v>
      </c>
      <c r="F9" s="163" t="s">
        <v>58</v>
      </c>
      <c r="G9" s="171"/>
      <c r="K9" s="139"/>
      <c r="L9" s="140"/>
      <c r="M9" s="164" t="s">
        <v>74</v>
      </c>
      <c r="N9" s="142"/>
      <c r="O9" s="169">
        <f>EDATE(O8,P7)</f>
        <v>48548</v>
      </c>
      <c r="P9" s="170">
        <v>0</v>
      </c>
      <c r="Q9" s="167" t="s">
        <v>58</v>
      </c>
      <c r="R9" s="172"/>
    </row>
    <row r="10" spans="1:18" x14ac:dyDescent="0.25">
      <c r="A10" s="88"/>
      <c r="B10" s="125" t="s">
        <v>64</v>
      </c>
      <c r="C10" s="126"/>
      <c r="D10" s="127"/>
      <c r="E10" s="128">
        <f>[13]MUDEL_A2!E226</f>
        <v>3.4000000000000002E-2</v>
      </c>
      <c r="F10" s="129"/>
      <c r="G10" s="173"/>
      <c r="K10" s="139"/>
      <c r="L10" s="140"/>
      <c r="M10" s="174" t="s">
        <v>64</v>
      </c>
      <c r="N10" s="175"/>
      <c r="O10" s="176"/>
      <c r="P10" s="177">
        <f>[13]MUDEL_A2!E226</f>
        <v>3.4000000000000002E-2</v>
      </c>
      <c r="Q10" s="178"/>
      <c r="R10" s="140"/>
    </row>
    <row r="11" spans="1:18" x14ac:dyDescent="0.25">
      <c r="A11" s="88"/>
      <c r="B11" s="179"/>
      <c r="C11" s="135"/>
      <c r="E11" s="180"/>
      <c r="F11" s="179"/>
      <c r="G11" s="173"/>
      <c r="K11" s="139"/>
      <c r="L11" s="140"/>
      <c r="M11" s="166"/>
      <c r="N11" s="142"/>
      <c r="P11" s="181"/>
      <c r="Q11" s="166"/>
      <c r="R11" s="140"/>
    </row>
    <row r="12" spans="1:18" x14ac:dyDescent="0.25">
      <c r="E12" s="180"/>
      <c r="K12" s="139"/>
    </row>
    <row r="13" spans="1:18" ht="15.75" thickBot="1" x14ac:dyDescent="0.3">
      <c r="A13" s="182" t="s">
        <v>65</v>
      </c>
      <c r="B13" s="182" t="s">
        <v>66</v>
      </c>
      <c r="C13" s="182" t="s">
        <v>67</v>
      </c>
      <c r="D13" s="182" t="s">
        <v>68</v>
      </c>
      <c r="E13" s="182" t="s">
        <v>69</v>
      </c>
      <c r="F13" s="182" t="s">
        <v>70</v>
      </c>
      <c r="G13" s="182" t="s">
        <v>71</v>
      </c>
      <c r="K13" s="139"/>
      <c r="L13" s="183" t="s">
        <v>65</v>
      </c>
      <c r="M13" s="183" t="s">
        <v>66</v>
      </c>
      <c r="N13" s="183" t="s">
        <v>67</v>
      </c>
      <c r="O13" s="183" t="s">
        <v>68</v>
      </c>
      <c r="P13" s="183" t="s">
        <v>69</v>
      </c>
      <c r="Q13" s="183" t="s">
        <v>70</v>
      </c>
      <c r="R13" s="183" t="s">
        <v>71</v>
      </c>
    </row>
    <row r="14" spans="1:18" x14ac:dyDescent="0.25">
      <c r="A14" s="134">
        <f>E6</f>
        <v>45261</v>
      </c>
      <c r="B14" s="135">
        <v>1</v>
      </c>
      <c r="C14" s="136">
        <f>E8</f>
        <v>1082749.4187473978</v>
      </c>
      <c r="D14" s="137">
        <f>IPMT($E$10/12,B14,$E$7,-$E$8,$E$9,0)</f>
        <v>3067.7900197842932</v>
      </c>
      <c r="E14" s="137">
        <f t="shared" ref="E14:E77" si="0">PPMT($E$10/12,B14,$E$7,-$E$8,$E$9,0)</f>
        <v>7391.2300564490888</v>
      </c>
      <c r="F14" s="137">
        <f>SUM(D14:E14)</f>
        <v>10459.020076233382</v>
      </c>
      <c r="G14" s="137">
        <f>C14-E14</f>
        <v>1075358.1886909488</v>
      </c>
      <c r="I14" s="208"/>
      <c r="K14" s="139"/>
      <c r="L14" s="184">
        <f>P6</f>
        <v>45261</v>
      </c>
      <c r="M14" s="142">
        <v>1</v>
      </c>
      <c r="N14" s="150">
        <f>P8</f>
        <v>156798.35787814617</v>
      </c>
      <c r="O14" s="185">
        <f>ROUND(N14*$P$10/12,2)</f>
        <v>444.26</v>
      </c>
      <c r="P14" s="185">
        <f>PPMT($P$10/12,M14,$P$7,-$P$8,$P$9,0)</f>
        <v>1243.0565357691842</v>
      </c>
      <c r="Q14" s="185">
        <f>ROUND(PMT($P$10/12,P7,-P8,P9),2)</f>
        <v>1687.32</v>
      </c>
      <c r="R14" s="185">
        <f>N14-P14</f>
        <v>155555.30134237697</v>
      </c>
    </row>
    <row r="15" spans="1:18" x14ac:dyDescent="0.25">
      <c r="A15" s="134">
        <f>EDATE(A14,1)</f>
        <v>45292</v>
      </c>
      <c r="B15" s="135">
        <v>2</v>
      </c>
      <c r="C15" s="136">
        <f>G14</f>
        <v>1075358.1886909488</v>
      </c>
      <c r="D15" s="137">
        <f t="shared" ref="D15:D78" si="1">IPMT($E$10/12,B15,$E$7,-$E$8,$E$9,0)</f>
        <v>3046.8482012910213</v>
      </c>
      <c r="E15" s="137">
        <f t="shared" si="0"/>
        <v>7412.1718749423617</v>
      </c>
      <c r="F15" s="137">
        <f t="shared" ref="F15:F78" si="2">SUM(D15:E15)</f>
        <v>10459.020076233382</v>
      </c>
      <c r="G15" s="137">
        <f t="shared" ref="G15:G72" si="3">C15-E15</f>
        <v>1067946.0168160065</v>
      </c>
      <c r="I15" s="208"/>
      <c r="K15" s="139"/>
      <c r="L15" s="184">
        <f>EDATE(L14,1)</f>
        <v>45292</v>
      </c>
      <c r="M15" s="142">
        <v>2</v>
      </c>
      <c r="N15" s="150">
        <f>R14</f>
        <v>155555.30134237697</v>
      </c>
      <c r="O15" s="185">
        <f t="shared" ref="O15:O78" si="4">ROUND(N15*$P$10/12,2)</f>
        <v>440.74</v>
      </c>
      <c r="P15" s="185">
        <f t="shared" ref="P15:P78" si="5">PPMT($P$10/12,M15,$P$7,-$P$8,$P$9,0)</f>
        <v>1246.5785292871967</v>
      </c>
      <c r="Q15" s="185">
        <f>Q14</f>
        <v>1687.32</v>
      </c>
      <c r="R15" s="185">
        <f t="shared" ref="R15:R72" si="6">N15-P15</f>
        <v>154308.72281308979</v>
      </c>
    </row>
    <row r="16" spans="1:18" x14ac:dyDescent="0.25">
      <c r="A16" s="134">
        <f>EDATE(A15,1)</f>
        <v>45323</v>
      </c>
      <c r="B16" s="135">
        <v>3</v>
      </c>
      <c r="C16" s="136">
        <f>G15</f>
        <v>1067946.0168160065</v>
      </c>
      <c r="D16" s="137">
        <f t="shared" si="1"/>
        <v>3025.8470476453513</v>
      </c>
      <c r="E16" s="137">
        <f t="shared" si="0"/>
        <v>7433.1730285880294</v>
      </c>
      <c r="F16" s="137">
        <f t="shared" si="2"/>
        <v>10459.020076233381</v>
      </c>
      <c r="G16" s="137">
        <f t="shared" si="3"/>
        <v>1060512.8437874184</v>
      </c>
      <c r="K16" s="139"/>
      <c r="L16" s="184">
        <f>EDATE(L15,1)</f>
        <v>45323</v>
      </c>
      <c r="M16" s="142">
        <v>3</v>
      </c>
      <c r="N16" s="150">
        <f>R15</f>
        <v>154308.72281308979</v>
      </c>
      <c r="O16" s="185">
        <f t="shared" si="4"/>
        <v>437.21</v>
      </c>
      <c r="P16" s="185">
        <f t="shared" si="5"/>
        <v>1250.1105017868438</v>
      </c>
      <c r="Q16" s="185">
        <f t="shared" ref="Q16:Q79" si="7">Q15</f>
        <v>1687.32</v>
      </c>
      <c r="R16" s="185">
        <f t="shared" si="6"/>
        <v>153058.61231130295</v>
      </c>
    </row>
    <row r="17" spans="1:18" x14ac:dyDescent="0.25">
      <c r="A17" s="134">
        <f t="shared" ref="A17:A80" si="8">EDATE(A16,1)</f>
        <v>45352</v>
      </c>
      <c r="B17" s="135">
        <v>4</v>
      </c>
      <c r="C17" s="136">
        <f t="shared" ref="C17:C72" si="9">G16</f>
        <v>1060512.8437874184</v>
      </c>
      <c r="D17" s="137">
        <f t="shared" si="1"/>
        <v>3004.7863907310184</v>
      </c>
      <c r="E17" s="137">
        <f t="shared" si="0"/>
        <v>7454.2336855023632</v>
      </c>
      <c r="F17" s="137">
        <f t="shared" si="2"/>
        <v>10459.020076233381</v>
      </c>
      <c r="G17" s="137">
        <f t="shared" si="3"/>
        <v>1053058.6101019161</v>
      </c>
      <c r="K17" s="139"/>
      <c r="L17" s="184">
        <f t="shared" ref="L17:L80" si="10">EDATE(L16,1)</f>
        <v>45352</v>
      </c>
      <c r="M17" s="142">
        <v>4</v>
      </c>
      <c r="N17" s="150">
        <f t="shared" ref="N17:N72" si="11">R16</f>
        <v>153058.61231130295</v>
      </c>
      <c r="O17" s="185">
        <f t="shared" si="4"/>
        <v>433.67</v>
      </c>
      <c r="P17" s="185">
        <f t="shared" si="5"/>
        <v>1253.6524815419064</v>
      </c>
      <c r="Q17" s="185">
        <f t="shared" si="7"/>
        <v>1687.32</v>
      </c>
      <c r="R17" s="185">
        <f t="shared" si="6"/>
        <v>151804.95982976104</v>
      </c>
    </row>
    <row r="18" spans="1:18" x14ac:dyDescent="0.25">
      <c r="A18" s="134">
        <f t="shared" si="8"/>
        <v>45383</v>
      </c>
      <c r="B18" s="135">
        <v>5</v>
      </c>
      <c r="C18" s="136">
        <f t="shared" si="9"/>
        <v>1053058.6101019161</v>
      </c>
      <c r="D18" s="137">
        <f t="shared" si="1"/>
        <v>2983.6660619554286</v>
      </c>
      <c r="E18" s="137">
        <f t="shared" si="0"/>
        <v>7475.354014277953</v>
      </c>
      <c r="F18" s="137">
        <f t="shared" si="2"/>
        <v>10459.020076233381</v>
      </c>
      <c r="G18" s="137">
        <f t="shared" si="3"/>
        <v>1045583.2560876382</v>
      </c>
      <c r="K18" s="139"/>
      <c r="L18" s="184">
        <f t="shared" si="10"/>
        <v>45383</v>
      </c>
      <c r="M18" s="142">
        <v>5</v>
      </c>
      <c r="N18" s="150">
        <f t="shared" si="11"/>
        <v>151804.95982976104</v>
      </c>
      <c r="O18" s="185">
        <f t="shared" si="4"/>
        <v>430.11</v>
      </c>
      <c r="P18" s="185">
        <f t="shared" si="5"/>
        <v>1257.2044969062752</v>
      </c>
      <c r="Q18" s="185">
        <f t="shared" si="7"/>
        <v>1687.32</v>
      </c>
      <c r="R18" s="185">
        <f t="shared" si="6"/>
        <v>150547.75533285475</v>
      </c>
    </row>
    <row r="19" spans="1:18" x14ac:dyDescent="0.25">
      <c r="A19" s="134">
        <f t="shared" si="8"/>
        <v>45413</v>
      </c>
      <c r="B19" s="135">
        <v>6</v>
      </c>
      <c r="C19" s="136">
        <f t="shared" si="9"/>
        <v>1045583.2560876382</v>
      </c>
      <c r="D19" s="137">
        <f t="shared" si="1"/>
        <v>2962.4858922483072</v>
      </c>
      <c r="E19" s="137">
        <f t="shared" si="0"/>
        <v>7496.5341839850744</v>
      </c>
      <c r="F19" s="137">
        <f t="shared" si="2"/>
        <v>10459.020076233381</v>
      </c>
      <c r="G19" s="137">
        <f t="shared" si="3"/>
        <v>1038086.7219036531</v>
      </c>
      <c r="K19" s="139"/>
      <c r="L19" s="184">
        <f t="shared" si="10"/>
        <v>45413</v>
      </c>
      <c r="M19" s="142">
        <v>6</v>
      </c>
      <c r="N19" s="150">
        <f t="shared" si="11"/>
        <v>150547.75533285475</v>
      </c>
      <c r="O19" s="185">
        <f t="shared" si="4"/>
        <v>426.55</v>
      </c>
      <c r="P19" s="185">
        <f t="shared" si="5"/>
        <v>1260.7665763141765</v>
      </c>
      <c r="Q19" s="185">
        <f t="shared" si="7"/>
        <v>1687.32</v>
      </c>
      <c r="R19" s="185">
        <f t="shared" si="6"/>
        <v>149286.98875654058</v>
      </c>
    </row>
    <row r="20" spans="1:18" x14ac:dyDescent="0.25">
      <c r="A20" s="134">
        <f t="shared" si="8"/>
        <v>45444</v>
      </c>
      <c r="B20" s="135">
        <v>7</v>
      </c>
      <c r="C20" s="136">
        <f t="shared" si="9"/>
        <v>1038086.7219036531</v>
      </c>
      <c r="D20" s="137">
        <f t="shared" si="1"/>
        <v>2941.2457120603494</v>
      </c>
      <c r="E20" s="137">
        <f t="shared" si="0"/>
        <v>7517.7743641730322</v>
      </c>
      <c r="F20" s="137">
        <f t="shared" si="2"/>
        <v>10459.020076233381</v>
      </c>
      <c r="G20" s="137">
        <f t="shared" si="3"/>
        <v>1030568.9475394801</v>
      </c>
      <c r="K20" s="139"/>
      <c r="L20" s="184">
        <f t="shared" si="10"/>
        <v>45444</v>
      </c>
      <c r="M20" s="142">
        <v>7</v>
      </c>
      <c r="N20" s="150">
        <f t="shared" si="11"/>
        <v>149286.98875654058</v>
      </c>
      <c r="O20" s="185">
        <f t="shared" si="4"/>
        <v>422.98</v>
      </c>
      <c r="P20" s="185">
        <f t="shared" si="5"/>
        <v>1264.3387482803998</v>
      </c>
      <c r="Q20" s="185">
        <f t="shared" si="7"/>
        <v>1687.32</v>
      </c>
      <c r="R20" s="185">
        <f t="shared" si="6"/>
        <v>148022.65000826019</v>
      </c>
    </row>
    <row r="21" spans="1:18" x14ac:dyDescent="0.25">
      <c r="A21" s="134">
        <f>EDATE(A20,1)</f>
        <v>45474</v>
      </c>
      <c r="B21" s="135">
        <v>8</v>
      </c>
      <c r="C21" s="136">
        <f t="shared" si="9"/>
        <v>1030568.9475394801</v>
      </c>
      <c r="D21" s="137">
        <f t="shared" si="1"/>
        <v>2919.9453513618596</v>
      </c>
      <c r="E21" s="137">
        <f t="shared" si="0"/>
        <v>7539.0747248715215</v>
      </c>
      <c r="F21" s="137">
        <f t="shared" si="2"/>
        <v>10459.020076233381</v>
      </c>
      <c r="G21" s="137">
        <f t="shared" si="3"/>
        <v>1023029.8728146085</v>
      </c>
      <c r="K21" s="139"/>
      <c r="L21" s="184">
        <f>EDATE(L20,1)</f>
        <v>45474</v>
      </c>
      <c r="M21" s="142">
        <v>8</v>
      </c>
      <c r="N21" s="150">
        <f t="shared" si="11"/>
        <v>148022.65000826019</v>
      </c>
      <c r="O21" s="185">
        <f t="shared" si="4"/>
        <v>419.4</v>
      </c>
      <c r="P21" s="185">
        <f t="shared" si="5"/>
        <v>1267.9210414005277</v>
      </c>
      <c r="Q21" s="185">
        <f t="shared" si="7"/>
        <v>1687.32</v>
      </c>
      <c r="R21" s="185">
        <f t="shared" si="6"/>
        <v>146754.72896685966</v>
      </c>
    </row>
    <row r="22" spans="1:18" x14ac:dyDescent="0.25">
      <c r="A22" s="134">
        <f t="shared" si="8"/>
        <v>45505</v>
      </c>
      <c r="B22" s="135">
        <v>9</v>
      </c>
      <c r="C22" s="136">
        <f t="shared" si="9"/>
        <v>1023029.8728146085</v>
      </c>
      <c r="D22" s="137">
        <f t="shared" si="1"/>
        <v>2898.5846396413904</v>
      </c>
      <c r="E22" s="137">
        <f t="shared" si="0"/>
        <v>7560.4354365919917</v>
      </c>
      <c r="F22" s="137">
        <f t="shared" si="2"/>
        <v>10459.020076233382</v>
      </c>
      <c r="G22" s="137">
        <f t="shared" si="3"/>
        <v>1015469.4373780165</v>
      </c>
      <c r="K22" s="139"/>
      <c r="L22" s="184">
        <f t="shared" si="10"/>
        <v>45505</v>
      </c>
      <c r="M22" s="142">
        <v>9</v>
      </c>
      <c r="N22" s="150">
        <f t="shared" si="11"/>
        <v>146754.72896685966</v>
      </c>
      <c r="O22" s="185">
        <f t="shared" si="4"/>
        <v>415.81</v>
      </c>
      <c r="P22" s="185">
        <f t="shared" si="5"/>
        <v>1271.5134843511623</v>
      </c>
      <c r="Q22" s="185">
        <f t="shared" si="7"/>
        <v>1687.32</v>
      </c>
      <c r="R22" s="185">
        <f t="shared" si="6"/>
        <v>145483.2154825085</v>
      </c>
    </row>
    <row r="23" spans="1:18" x14ac:dyDescent="0.25">
      <c r="A23" s="134">
        <f t="shared" si="8"/>
        <v>45536</v>
      </c>
      <c r="B23" s="135">
        <v>10</v>
      </c>
      <c r="C23" s="136">
        <f t="shared" si="9"/>
        <v>1015469.4373780165</v>
      </c>
      <c r="D23" s="137">
        <f t="shared" si="1"/>
        <v>2877.163405904379</v>
      </c>
      <c r="E23" s="137">
        <f t="shared" si="0"/>
        <v>7581.8566703290026</v>
      </c>
      <c r="F23" s="137">
        <f t="shared" si="2"/>
        <v>10459.020076233381</v>
      </c>
      <c r="G23" s="137">
        <f t="shared" si="3"/>
        <v>1007887.5807076875</v>
      </c>
      <c r="K23" s="139"/>
      <c r="L23" s="184">
        <f t="shared" si="10"/>
        <v>45536</v>
      </c>
      <c r="M23" s="142">
        <v>10</v>
      </c>
      <c r="N23" s="150">
        <f t="shared" si="11"/>
        <v>145483.2154825085</v>
      </c>
      <c r="O23" s="185">
        <f t="shared" si="4"/>
        <v>412.2</v>
      </c>
      <c r="P23" s="185">
        <f t="shared" si="5"/>
        <v>1275.1161058901575</v>
      </c>
      <c r="Q23" s="185">
        <f t="shared" si="7"/>
        <v>1687.32</v>
      </c>
      <c r="R23" s="185">
        <f t="shared" si="6"/>
        <v>144208.09937661834</v>
      </c>
    </row>
    <row r="24" spans="1:18" x14ac:dyDescent="0.25">
      <c r="A24" s="134">
        <f t="shared" si="8"/>
        <v>45566</v>
      </c>
      <c r="B24" s="135">
        <v>11</v>
      </c>
      <c r="C24" s="136">
        <f t="shared" si="9"/>
        <v>1007887.5807076875</v>
      </c>
      <c r="D24" s="137">
        <f t="shared" si="1"/>
        <v>2855.6814786717805</v>
      </c>
      <c r="E24" s="137">
        <f t="shared" si="0"/>
        <v>7603.3385975616002</v>
      </c>
      <c r="F24" s="137">
        <f t="shared" si="2"/>
        <v>10459.020076233381</v>
      </c>
      <c r="G24" s="137">
        <f t="shared" si="3"/>
        <v>1000284.242110126</v>
      </c>
      <c r="L24" s="184">
        <f t="shared" si="10"/>
        <v>45566</v>
      </c>
      <c r="M24" s="142">
        <v>11</v>
      </c>
      <c r="N24" s="150">
        <f t="shared" si="11"/>
        <v>144208.09937661834</v>
      </c>
      <c r="O24" s="185">
        <f t="shared" si="4"/>
        <v>408.59</v>
      </c>
      <c r="P24" s="185">
        <f t="shared" si="5"/>
        <v>1278.7289348568463</v>
      </c>
      <c r="Q24" s="185">
        <f t="shared" si="7"/>
        <v>1687.32</v>
      </c>
      <c r="R24" s="185">
        <f t="shared" si="6"/>
        <v>142929.37044176148</v>
      </c>
    </row>
    <row r="25" spans="1:18" x14ac:dyDescent="0.25">
      <c r="A25" s="134">
        <f t="shared" si="8"/>
        <v>45597</v>
      </c>
      <c r="B25" s="135">
        <v>12</v>
      </c>
      <c r="C25" s="136">
        <f t="shared" si="9"/>
        <v>1000284.242110126</v>
      </c>
      <c r="D25" s="137">
        <f t="shared" si="1"/>
        <v>2834.138685978689</v>
      </c>
      <c r="E25" s="137">
        <f t="shared" si="0"/>
        <v>7624.8813902546917</v>
      </c>
      <c r="F25" s="137">
        <f t="shared" si="2"/>
        <v>10459.020076233381</v>
      </c>
      <c r="G25" s="137">
        <f t="shared" si="3"/>
        <v>992659.36071987124</v>
      </c>
      <c r="L25" s="184">
        <f t="shared" si="10"/>
        <v>45597</v>
      </c>
      <c r="M25" s="142">
        <v>12</v>
      </c>
      <c r="N25" s="150">
        <f t="shared" si="11"/>
        <v>142929.37044176148</v>
      </c>
      <c r="O25" s="185">
        <f t="shared" si="4"/>
        <v>404.97</v>
      </c>
      <c r="P25" s="185">
        <f t="shared" si="5"/>
        <v>1282.3520001722741</v>
      </c>
      <c r="Q25" s="185">
        <f t="shared" si="7"/>
        <v>1687.32</v>
      </c>
      <c r="R25" s="185">
        <f t="shared" si="6"/>
        <v>141647.0184415892</v>
      </c>
    </row>
    <row r="26" spans="1:18" x14ac:dyDescent="0.25">
      <c r="A26" s="134">
        <f t="shared" si="8"/>
        <v>45627</v>
      </c>
      <c r="B26" s="135">
        <v>13</v>
      </c>
      <c r="C26" s="136">
        <f t="shared" si="9"/>
        <v>992659.36071987124</v>
      </c>
      <c r="D26" s="137">
        <f t="shared" si="1"/>
        <v>2812.5348553729682</v>
      </c>
      <c r="E26" s="137">
        <f t="shared" si="0"/>
        <v>7646.4852208604143</v>
      </c>
      <c r="F26" s="137">
        <f t="shared" si="2"/>
        <v>10459.020076233382</v>
      </c>
      <c r="G26" s="137">
        <f t="shared" si="3"/>
        <v>985012.87549901078</v>
      </c>
      <c r="L26" s="184">
        <f t="shared" si="10"/>
        <v>45627</v>
      </c>
      <c r="M26" s="142">
        <v>13</v>
      </c>
      <c r="N26" s="150">
        <f t="shared" si="11"/>
        <v>141647.0184415892</v>
      </c>
      <c r="O26" s="185">
        <f t="shared" si="4"/>
        <v>401.33</v>
      </c>
      <c r="P26" s="185">
        <f t="shared" si="5"/>
        <v>1285.9853308394288</v>
      </c>
      <c r="Q26" s="185">
        <f t="shared" si="7"/>
        <v>1687.32</v>
      </c>
      <c r="R26" s="185">
        <f t="shared" si="6"/>
        <v>140361.03311074976</v>
      </c>
    </row>
    <row r="27" spans="1:18" x14ac:dyDescent="0.25">
      <c r="A27" s="134">
        <f t="shared" si="8"/>
        <v>45658</v>
      </c>
      <c r="B27" s="135">
        <v>14</v>
      </c>
      <c r="C27" s="136">
        <f t="shared" si="9"/>
        <v>985012.87549901078</v>
      </c>
      <c r="D27" s="137">
        <f t="shared" si="1"/>
        <v>2790.8698139138633</v>
      </c>
      <c r="E27" s="137">
        <f t="shared" si="0"/>
        <v>7668.1502623195183</v>
      </c>
      <c r="F27" s="137">
        <f t="shared" si="2"/>
        <v>10459.020076233381</v>
      </c>
      <c r="G27" s="137">
        <f t="shared" si="3"/>
        <v>977344.7252366913</v>
      </c>
      <c r="L27" s="184">
        <f t="shared" si="10"/>
        <v>45658</v>
      </c>
      <c r="M27" s="142">
        <v>14</v>
      </c>
      <c r="N27" s="150">
        <f t="shared" si="11"/>
        <v>140361.03311074976</v>
      </c>
      <c r="O27" s="185">
        <f t="shared" si="4"/>
        <v>397.69</v>
      </c>
      <c r="P27" s="185">
        <f t="shared" si="5"/>
        <v>1289.6289559434738</v>
      </c>
      <c r="Q27" s="185">
        <f t="shared" si="7"/>
        <v>1687.32</v>
      </c>
      <c r="R27" s="185">
        <f t="shared" si="6"/>
        <v>139071.40415480628</v>
      </c>
    </row>
    <row r="28" spans="1:18" x14ac:dyDescent="0.25">
      <c r="A28" s="134">
        <f t="shared" si="8"/>
        <v>45689</v>
      </c>
      <c r="B28" s="135">
        <v>15</v>
      </c>
      <c r="C28" s="136">
        <f t="shared" si="9"/>
        <v>977344.7252366913</v>
      </c>
      <c r="D28" s="137">
        <f t="shared" si="1"/>
        <v>2769.1433881706248</v>
      </c>
      <c r="E28" s="137">
        <f t="shared" si="0"/>
        <v>7689.8766880627572</v>
      </c>
      <c r="F28" s="137">
        <f t="shared" si="2"/>
        <v>10459.020076233382</v>
      </c>
      <c r="G28" s="137">
        <f t="shared" si="3"/>
        <v>969654.84854862851</v>
      </c>
      <c r="L28" s="184">
        <f t="shared" si="10"/>
        <v>45689</v>
      </c>
      <c r="M28" s="142">
        <v>15</v>
      </c>
      <c r="N28" s="150">
        <f t="shared" si="11"/>
        <v>139071.40415480628</v>
      </c>
      <c r="O28" s="185">
        <f t="shared" si="4"/>
        <v>394.04</v>
      </c>
      <c r="P28" s="185">
        <f t="shared" si="5"/>
        <v>1293.2829046519805</v>
      </c>
      <c r="Q28" s="185">
        <f t="shared" si="7"/>
        <v>1687.32</v>
      </c>
      <c r="R28" s="185">
        <f t="shared" si="6"/>
        <v>137778.12125015431</v>
      </c>
    </row>
    <row r="29" spans="1:18" x14ac:dyDescent="0.25">
      <c r="A29" s="134">
        <f t="shared" si="8"/>
        <v>45717</v>
      </c>
      <c r="B29" s="135">
        <v>16</v>
      </c>
      <c r="C29" s="136">
        <f t="shared" si="9"/>
        <v>969654.84854862851</v>
      </c>
      <c r="D29" s="137">
        <f t="shared" si="1"/>
        <v>2747.3554042211135</v>
      </c>
      <c r="E29" s="137">
        <f t="shared" si="0"/>
        <v>7711.664672012269</v>
      </c>
      <c r="F29" s="137">
        <f t="shared" si="2"/>
        <v>10459.020076233382</v>
      </c>
      <c r="G29" s="137">
        <f t="shared" si="3"/>
        <v>961943.18387661618</v>
      </c>
      <c r="L29" s="184">
        <f t="shared" si="10"/>
        <v>45717</v>
      </c>
      <c r="M29" s="142">
        <v>16</v>
      </c>
      <c r="N29" s="150">
        <f t="shared" si="11"/>
        <v>137778.12125015431</v>
      </c>
      <c r="O29" s="185">
        <f t="shared" si="4"/>
        <v>390.37</v>
      </c>
      <c r="P29" s="185">
        <f t="shared" si="5"/>
        <v>1296.947206215161</v>
      </c>
      <c r="Q29" s="185">
        <f t="shared" si="7"/>
        <v>1687.32</v>
      </c>
      <c r="R29" s="185">
        <f t="shared" si="6"/>
        <v>136481.17404393916</v>
      </c>
    </row>
    <row r="30" spans="1:18" x14ac:dyDescent="0.25">
      <c r="A30" s="134">
        <f t="shared" si="8"/>
        <v>45748</v>
      </c>
      <c r="B30" s="135">
        <v>17</v>
      </c>
      <c r="C30" s="136">
        <f t="shared" si="9"/>
        <v>961943.18387661618</v>
      </c>
      <c r="D30" s="137">
        <f t="shared" si="1"/>
        <v>2725.5056876504123</v>
      </c>
      <c r="E30" s="137">
        <f t="shared" si="0"/>
        <v>7733.5143885829702</v>
      </c>
      <c r="F30" s="137">
        <f t="shared" si="2"/>
        <v>10459.020076233382</v>
      </c>
      <c r="G30" s="137">
        <f t="shared" si="3"/>
        <v>954209.66948803316</v>
      </c>
      <c r="L30" s="184">
        <f t="shared" si="10"/>
        <v>45748</v>
      </c>
      <c r="M30" s="142">
        <v>17</v>
      </c>
      <c r="N30" s="150">
        <f t="shared" si="11"/>
        <v>136481.17404393916</v>
      </c>
      <c r="O30" s="185">
        <f t="shared" si="4"/>
        <v>386.7</v>
      </c>
      <c r="P30" s="185">
        <f t="shared" si="5"/>
        <v>1300.6218899661039</v>
      </c>
      <c r="Q30" s="185">
        <f t="shared" si="7"/>
        <v>1687.32</v>
      </c>
      <c r="R30" s="185">
        <f t="shared" si="6"/>
        <v>135180.55215397305</v>
      </c>
    </row>
    <row r="31" spans="1:18" x14ac:dyDescent="0.25">
      <c r="A31" s="134">
        <f t="shared" si="8"/>
        <v>45778</v>
      </c>
      <c r="B31" s="135">
        <v>18</v>
      </c>
      <c r="C31" s="136">
        <f t="shared" si="9"/>
        <v>954209.66948803316</v>
      </c>
      <c r="D31" s="137">
        <f t="shared" si="1"/>
        <v>2703.5940635494271</v>
      </c>
      <c r="E31" s="137">
        <f t="shared" si="0"/>
        <v>7755.4260126839545</v>
      </c>
      <c r="F31" s="137">
        <f t="shared" si="2"/>
        <v>10459.020076233381</v>
      </c>
      <c r="G31" s="137">
        <f t="shared" si="3"/>
        <v>946454.24347534915</v>
      </c>
      <c r="L31" s="184">
        <f t="shared" si="10"/>
        <v>45778</v>
      </c>
      <c r="M31" s="142">
        <v>18</v>
      </c>
      <c r="N31" s="150">
        <f t="shared" si="11"/>
        <v>135180.55215397305</v>
      </c>
      <c r="O31" s="185">
        <f t="shared" si="4"/>
        <v>383.01</v>
      </c>
      <c r="P31" s="185">
        <f t="shared" si="5"/>
        <v>1304.3069853210079</v>
      </c>
      <c r="Q31" s="185">
        <f t="shared" si="7"/>
        <v>1687.32</v>
      </c>
      <c r="R31" s="185">
        <f t="shared" si="6"/>
        <v>133876.24516865204</v>
      </c>
    </row>
    <row r="32" spans="1:18" x14ac:dyDescent="0.25">
      <c r="A32" s="134">
        <f t="shared" si="8"/>
        <v>45809</v>
      </c>
      <c r="B32" s="135">
        <v>19</v>
      </c>
      <c r="C32" s="136">
        <f t="shared" si="9"/>
        <v>946454.24347534915</v>
      </c>
      <c r="D32" s="137">
        <f t="shared" si="1"/>
        <v>2681.6203565134888</v>
      </c>
      <c r="E32" s="137">
        <f t="shared" si="0"/>
        <v>7777.3997197198923</v>
      </c>
      <c r="F32" s="137">
        <f t="shared" si="2"/>
        <v>10459.020076233381</v>
      </c>
      <c r="G32" s="137">
        <f t="shared" si="3"/>
        <v>938676.84375562926</v>
      </c>
      <c r="L32" s="184">
        <f t="shared" si="10"/>
        <v>45809</v>
      </c>
      <c r="M32" s="142">
        <v>19</v>
      </c>
      <c r="N32" s="150">
        <f t="shared" si="11"/>
        <v>133876.24516865204</v>
      </c>
      <c r="O32" s="185">
        <f t="shared" si="4"/>
        <v>379.32</v>
      </c>
      <c r="P32" s="185">
        <f t="shared" si="5"/>
        <v>1308.0025217794173</v>
      </c>
      <c r="Q32" s="185">
        <f t="shared" si="7"/>
        <v>1687.32</v>
      </c>
      <c r="R32" s="185">
        <f t="shared" si="6"/>
        <v>132568.24264687262</v>
      </c>
    </row>
    <row r="33" spans="1:18" x14ac:dyDescent="0.25">
      <c r="A33" s="134">
        <f t="shared" si="8"/>
        <v>45839</v>
      </c>
      <c r="B33" s="135">
        <v>20</v>
      </c>
      <c r="C33" s="136">
        <f t="shared" si="9"/>
        <v>938676.84375562926</v>
      </c>
      <c r="D33" s="137">
        <f t="shared" si="1"/>
        <v>2659.5843906409496</v>
      </c>
      <c r="E33" s="137">
        <f t="shared" si="0"/>
        <v>7799.4356855924316</v>
      </c>
      <c r="F33" s="137">
        <f t="shared" si="2"/>
        <v>10459.020076233381</v>
      </c>
      <c r="G33" s="137">
        <f t="shared" si="3"/>
        <v>930877.40807003679</v>
      </c>
      <c r="L33" s="184">
        <f t="shared" si="10"/>
        <v>45839</v>
      </c>
      <c r="M33" s="142">
        <v>20</v>
      </c>
      <c r="N33" s="150">
        <f t="shared" si="11"/>
        <v>132568.24264687262</v>
      </c>
      <c r="O33" s="185">
        <f t="shared" si="4"/>
        <v>375.61</v>
      </c>
      <c r="P33" s="185">
        <f t="shared" si="5"/>
        <v>1311.708528924459</v>
      </c>
      <c r="Q33" s="185">
        <f t="shared" si="7"/>
        <v>1687.32</v>
      </c>
      <c r="R33" s="185">
        <f t="shared" si="6"/>
        <v>131256.53411794815</v>
      </c>
    </row>
    <row r="34" spans="1:18" x14ac:dyDescent="0.25">
      <c r="A34" s="134">
        <f t="shared" si="8"/>
        <v>45870</v>
      </c>
      <c r="B34" s="135">
        <v>21</v>
      </c>
      <c r="C34" s="136">
        <f t="shared" si="9"/>
        <v>930877.40807003679</v>
      </c>
      <c r="D34" s="137">
        <f t="shared" si="1"/>
        <v>2637.4859895317709</v>
      </c>
      <c r="E34" s="137">
        <f t="shared" si="0"/>
        <v>7821.5340867016112</v>
      </c>
      <c r="F34" s="137">
        <f t="shared" si="2"/>
        <v>10459.020076233382</v>
      </c>
      <c r="G34" s="137">
        <f t="shared" si="3"/>
        <v>923055.87398333522</v>
      </c>
      <c r="L34" s="184">
        <f t="shared" si="10"/>
        <v>45870</v>
      </c>
      <c r="M34" s="142">
        <v>21</v>
      </c>
      <c r="N34" s="150">
        <f t="shared" si="11"/>
        <v>131256.53411794815</v>
      </c>
      <c r="O34" s="185">
        <f t="shared" si="4"/>
        <v>371.89</v>
      </c>
      <c r="P34" s="185">
        <f t="shared" si="5"/>
        <v>1315.4250364230784</v>
      </c>
      <c r="Q34" s="185">
        <f t="shared" si="7"/>
        <v>1687.32</v>
      </c>
      <c r="R34" s="185">
        <f t="shared" si="6"/>
        <v>129941.10908152506</v>
      </c>
    </row>
    <row r="35" spans="1:18" x14ac:dyDescent="0.25">
      <c r="A35" s="134">
        <f t="shared" si="8"/>
        <v>45901</v>
      </c>
      <c r="B35" s="135">
        <v>22</v>
      </c>
      <c r="C35" s="136">
        <f t="shared" si="9"/>
        <v>923055.87398333522</v>
      </c>
      <c r="D35" s="137">
        <f t="shared" si="1"/>
        <v>2615.3249762861165</v>
      </c>
      <c r="E35" s="137">
        <f t="shared" si="0"/>
        <v>7843.6950999472656</v>
      </c>
      <c r="F35" s="137">
        <f t="shared" si="2"/>
        <v>10459.020076233382</v>
      </c>
      <c r="G35" s="137">
        <f t="shared" si="3"/>
        <v>915212.17888338794</v>
      </c>
      <c r="L35" s="184">
        <f t="shared" si="10"/>
        <v>45901</v>
      </c>
      <c r="M35" s="142">
        <v>22</v>
      </c>
      <c r="N35" s="150">
        <f t="shared" si="11"/>
        <v>129941.10908152506</v>
      </c>
      <c r="O35" s="185">
        <f t="shared" si="4"/>
        <v>368.17</v>
      </c>
      <c r="P35" s="185">
        <f t="shared" si="5"/>
        <v>1319.152074026277</v>
      </c>
      <c r="Q35" s="185">
        <f t="shared" si="7"/>
        <v>1687.32</v>
      </c>
      <c r="R35" s="185">
        <f t="shared" si="6"/>
        <v>128621.95700749879</v>
      </c>
    </row>
    <row r="36" spans="1:18" x14ac:dyDescent="0.25">
      <c r="A36" s="134">
        <f t="shared" si="8"/>
        <v>45931</v>
      </c>
      <c r="B36" s="135">
        <v>23</v>
      </c>
      <c r="C36" s="136">
        <f t="shared" si="9"/>
        <v>915212.17888338794</v>
      </c>
      <c r="D36" s="137">
        <f t="shared" si="1"/>
        <v>2593.1011735029329</v>
      </c>
      <c r="E36" s="137">
        <f t="shared" si="0"/>
        <v>7865.9189027304483</v>
      </c>
      <c r="F36" s="137">
        <f t="shared" si="2"/>
        <v>10459.020076233381</v>
      </c>
      <c r="G36" s="137">
        <f t="shared" si="3"/>
        <v>907346.25998065749</v>
      </c>
      <c r="L36" s="184">
        <f t="shared" si="10"/>
        <v>45931</v>
      </c>
      <c r="M36" s="142">
        <v>23</v>
      </c>
      <c r="N36" s="150">
        <f t="shared" si="11"/>
        <v>128621.95700749879</v>
      </c>
      <c r="O36" s="185">
        <f t="shared" si="4"/>
        <v>364.43</v>
      </c>
      <c r="P36" s="185">
        <f t="shared" si="5"/>
        <v>1322.8896715693515</v>
      </c>
      <c r="Q36" s="185">
        <f t="shared" si="7"/>
        <v>1687.32</v>
      </c>
      <c r="R36" s="185">
        <f t="shared" si="6"/>
        <v>127299.06733592943</v>
      </c>
    </row>
    <row r="37" spans="1:18" x14ac:dyDescent="0.25">
      <c r="A37" s="134">
        <f t="shared" si="8"/>
        <v>45962</v>
      </c>
      <c r="B37" s="135">
        <v>24</v>
      </c>
      <c r="C37" s="136">
        <f t="shared" si="9"/>
        <v>907346.25998065749</v>
      </c>
      <c r="D37" s="137">
        <f t="shared" si="1"/>
        <v>2570.8144032785294</v>
      </c>
      <c r="E37" s="137">
        <f t="shared" si="0"/>
        <v>7888.2056729548531</v>
      </c>
      <c r="F37" s="137">
        <f t="shared" si="2"/>
        <v>10459.020076233382</v>
      </c>
      <c r="G37" s="137">
        <f t="shared" si="3"/>
        <v>899458.05430770258</v>
      </c>
      <c r="L37" s="184">
        <f t="shared" si="10"/>
        <v>45962</v>
      </c>
      <c r="M37" s="142">
        <v>24</v>
      </c>
      <c r="N37" s="150">
        <f t="shared" si="11"/>
        <v>127299.06733592943</v>
      </c>
      <c r="O37" s="185">
        <f t="shared" si="4"/>
        <v>360.68</v>
      </c>
      <c r="P37" s="185">
        <f t="shared" si="5"/>
        <v>1326.6378589721314</v>
      </c>
      <c r="Q37" s="185">
        <f t="shared" si="7"/>
        <v>1687.32</v>
      </c>
      <c r="R37" s="185">
        <f t="shared" si="6"/>
        <v>125972.4294769573</v>
      </c>
    </row>
    <row r="38" spans="1:18" x14ac:dyDescent="0.25">
      <c r="A38" s="134">
        <f t="shared" si="8"/>
        <v>45992</v>
      </c>
      <c r="B38" s="135">
        <v>25</v>
      </c>
      <c r="C38" s="136">
        <f t="shared" si="9"/>
        <v>899458.05430770258</v>
      </c>
      <c r="D38" s="137">
        <f t="shared" si="1"/>
        <v>2548.4644872051572</v>
      </c>
      <c r="E38" s="137">
        <f t="shared" si="0"/>
        <v>7910.5555890282249</v>
      </c>
      <c r="F38" s="137">
        <f t="shared" si="2"/>
        <v>10459.020076233382</v>
      </c>
      <c r="G38" s="137">
        <f t="shared" si="3"/>
        <v>891547.49871867441</v>
      </c>
      <c r="L38" s="184">
        <f t="shared" si="10"/>
        <v>45992</v>
      </c>
      <c r="M38" s="142">
        <v>25</v>
      </c>
      <c r="N38" s="150">
        <f t="shared" si="11"/>
        <v>125972.4294769573</v>
      </c>
      <c r="O38" s="185">
        <f t="shared" si="4"/>
        <v>356.92</v>
      </c>
      <c r="P38" s="185">
        <f t="shared" si="5"/>
        <v>1330.3966662392193</v>
      </c>
      <c r="Q38" s="185">
        <f t="shared" si="7"/>
        <v>1687.32</v>
      </c>
      <c r="R38" s="185">
        <f t="shared" si="6"/>
        <v>124642.03281071808</v>
      </c>
    </row>
    <row r="39" spans="1:18" x14ac:dyDescent="0.25">
      <c r="A39" s="134">
        <f t="shared" si="8"/>
        <v>46023</v>
      </c>
      <c r="B39" s="135">
        <v>26</v>
      </c>
      <c r="C39" s="136">
        <f t="shared" si="9"/>
        <v>891547.49871867441</v>
      </c>
      <c r="D39" s="137">
        <f t="shared" si="1"/>
        <v>2526.0512463695773</v>
      </c>
      <c r="E39" s="137">
        <f t="shared" si="0"/>
        <v>7932.9688298638048</v>
      </c>
      <c r="F39" s="137">
        <f t="shared" si="2"/>
        <v>10459.020076233382</v>
      </c>
      <c r="G39" s="137">
        <f t="shared" si="3"/>
        <v>883614.52988881059</v>
      </c>
      <c r="L39" s="184">
        <f t="shared" si="10"/>
        <v>46023</v>
      </c>
      <c r="M39" s="142">
        <v>26</v>
      </c>
      <c r="N39" s="150">
        <f t="shared" si="11"/>
        <v>124642.03281071808</v>
      </c>
      <c r="O39" s="185">
        <f t="shared" si="4"/>
        <v>353.15</v>
      </c>
      <c r="P39" s="185">
        <f t="shared" si="5"/>
        <v>1334.1661234602302</v>
      </c>
      <c r="Q39" s="185">
        <f t="shared" si="7"/>
        <v>1687.32</v>
      </c>
      <c r="R39" s="185">
        <f t="shared" si="6"/>
        <v>123307.86668725785</v>
      </c>
    </row>
    <row r="40" spans="1:18" x14ac:dyDescent="0.25">
      <c r="A40" s="134">
        <f t="shared" si="8"/>
        <v>46054</v>
      </c>
      <c r="B40" s="135">
        <v>27</v>
      </c>
      <c r="C40" s="136">
        <f t="shared" si="9"/>
        <v>883614.52988881059</v>
      </c>
      <c r="D40" s="137">
        <f t="shared" si="1"/>
        <v>2503.5745013516303</v>
      </c>
      <c r="E40" s="137">
        <f t="shared" si="0"/>
        <v>7955.4455748817518</v>
      </c>
      <c r="F40" s="137">
        <f t="shared" si="2"/>
        <v>10459.020076233382</v>
      </c>
      <c r="G40" s="137">
        <f t="shared" si="3"/>
        <v>875659.08431392885</v>
      </c>
      <c r="L40" s="184">
        <f t="shared" si="10"/>
        <v>46054</v>
      </c>
      <c r="M40" s="142">
        <v>27</v>
      </c>
      <c r="N40" s="150">
        <f t="shared" si="11"/>
        <v>123307.86668725785</v>
      </c>
      <c r="O40" s="185">
        <f t="shared" si="4"/>
        <v>349.37</v>
      </c>
      <c r="P40" s="185">
        <f t="shared" si="5"/>
        <v>1337.9462608100341</v>
      </c>
      <c r="Q40" s="185">
        <f t="shared" si="7"/>
        <v>1687.32</v>
      </c>
      <c r="R40" s="185">
        <f t="shared" si="6"/>
        <v>121969.92042644782</v>
      </c>
    </row>
    <row r="41" spans="1:18" x14ac:dyDescent="0.25">
      <c r="A41" s="134">
        <f t="shared" si="8"/>
        <v>46082</v>
      </c>
      <c r="B41" s="135">
        <v>28</v>
      </c>
      <c r="C41" s="136">
        <f t="shared" si="9"/>
        <v>875659.08431392885</v>
      </c>
      <c r="D41" s="137">
        <f t="shared" si="1"/>
        <v>2481.0340722227984</v>
      </c>
      <c r="E41" s="137">
        <f t="shared" si="0"/>
        <v>7977.9860040105841</v>
      </c>
      <c r="F41" s="137">
        <f t="shared" si="2"/>
        <v>10459.020076233382</v>
      </c>
      <c r="G41" s="137">
        <f t="shared" si="3"/>
        <v>867681.09830991831</v>
      </c>
      <c r="L41" s="184">
        <f t="shared" si="10"/>
        <v>46082</v>
      </c>
      <c r="M41" s="142">
        <v>28</v>
      </c>
      <c r="N41" s="150">
        <f t="shared" si="11"/>
        <v>121969.92042644782</v>
      </c>
      <c r="O41" s="185">
        <f t="shared" si="4"/>
        <v>345.58</v>
      </c>
      <c r="P41" s="185">
        <f t="shared" si="5"/>
        <v>1341.737108548996</v>
      </c>
      <c r="Q41" s="185">
        <f t="shared" si="7"/>
        <v>1687.32</v>
      </c>
      <c r="R41" s="185">
        <f t="shared" si="6"/>
        <v>120628.18331789882</v>
      </c>
    </row>
    <row r="42" spans="1:18" x14ac:dyDescent="0.25">
      <c r="A42" s="134">
        <f t="shared" si="8"/>
        <v>46113</v>
      </c>
      <c r="B42" s="135">
        <v>29</v>
      </c>
      <c r="C42" s="136">
        <f t="shared" si="9"/>
        <v>867681.09830991831</v>
      </c>
      <c r="D42" s="137">
        <f t="shared" si="1"/>
        <v>2458.4297785447679</v>
      </c>
      <c r="E42" s="137">
        <f t="shared" si="0"/>
        <v>8000.5902976886127</v>
      </c>
      <c r="F42" s="137">
        <f t="shared" si="2"/>
        <v>10459.020076233381</v>
      </c>
      <c r="G42" s="137">
        <f t="shared" si="3"/>
        <v>859680.50801222969</v>
      </c>
      <c r="L42" s="184">
        <f t="shared" si="10"/>
        <v>46113</v>
      </c>
      <c r="M42" s="142">
        <v>29</v>
      </c>
      <c r="N42" s="150">
        <f t="shared" si="11"/>
        <v>120628.18331789882</v>
      </c>
      <c r="O42" s="185">
        <f t="shared" si="4"/>
        <v>341.78</v>
      </c>
      <c r="P42" s="185">
        <f t="shared" si="5"/>
        <v>1345.5386970232182</v>
      </c>
      <c r="Q42" s="185">
        <f t="shared" si="7"/>
        <v>1687.32</v>
      </c>
      <c r="R42" s="185">
        <f t="shared" si="6"/>
        <v>119282.6446208756</v>
      </c>
    </row>
    <row r="43" spans="1:18" x14ac:dyDescent="0.25">
      <c r="A43" s="134">
        <f t="shared" si="8"/>
        <v>46143</v>
      </c>
      <c r="B43" s="135">
        <v>30</v>
      </c>
      <c r="C43" s="136">
        <f t="shared" si="9"/>
        <v>859680.50801222969</v>
      </c>
      <c r="D43" s="137">
        <f t="shared" si="1"/>
        <v>2435.7614393679842</v>
      </c>
      <c r="E43" s="137">
        <f t="shared" si="0"/>
        <v>8023.2586368653974</v>
      </c>
      <c r="F43" s="137">
        <f t="shared" si="2"/>
        <v>10459.020076233381</v>
      </c>
      <c r="G43" s="137">
        <f t="shared" si="3"/>
        <v>851657.24937536428</v>
      </c>
      <c r="L43" s="184">
        <f t="shared" si="10"/>
        <v>46143</v>
      </c>
      <c r="M43" s="142">
        <v>30</v>
      </c>
      <c r="N43" s="150">
        <f t="shared" si="11"/>
        <v>119282.6446208756</v>
      </c>
      <c r="O43" s="185">
        <f t="shared" si="4"/>
        <v>337.97</v>
      </c>
      <c r="P43" s="185">
        <f t="shared" si="5"/>
        <v>1349.351056664784</v>
      </c>
      <c r="Q43" s="185">
        <f t="shared" si="7"/>
        <v>1687.32</v>
      </c>
      <c r="R43" s="185">
        <f t="shared" si="6"/>
        <v>117933.29356421081</v>
      </c>
    </row>
    <row r="44" spans="1:18" x14ac:dyDescent="0.25">
      <c r="A44" s="134">
        <f t="shared" si="8"/>
        <v>46174</v>
      </c>
      <c r="B44" s="135">
        <v>31</v>
      </c>
      <c r="C44" s="136">
        <f t="shared" si="9"/>
        <v>851657.24937536428</v>
      </c>
      <c r="D44" s="137">
        <f t="shared" si="1"/>
        <v>2413.0288732301983</v>
      </c>
      <c r="E44" s="137">
        <f t="shared" si="0"/>
        <v>8045.9912030031828</v>
      </c>
      <c r="F44" s="137">
        <f t="shared" si="2"/>
        <v>10459.020076233381</v>
      </c>
      <c r="G44" s="137">
        <f t="shared" si="3"/>
        <v>843611.25817236106</v>
      </c>
      <c r="L44" s="184">
        <f t="shared" si="10"/>
        <v>46174</v>
      </c>
      <c r="M44" s="142">
        <v>31</v>
      </c>
      <c r="N44" s="150">
        <f t="shared" si="11"/>
        <v>117933.29356421081</v>
      </c>
      <c r="O44" s="185">
        <f t="shared" si="4"/>
        <v>334.14</v>
      </c>
      <c r="P44" s="185">
        <f t="shared" si="5"/>
        <v>1353.1742179920006</v>
      </c>
      <c r="Q44" s="185">
        <f t="shared" si="7"/>
        <v>1687.32</v>
      </c>
      <c r="R44" s="185">
        <f t="shared" si="6"/>
        <v>116580.11934621881</v>
      </c>
    </row>
    <row r="45" spans="1:18" x14ac:dyDescent="0.25">
      <c r="A45" s="134">
        <f t="shared" si="8"/>
        <v>46204</v>
      </c>
      <c r="B45" s="135">
        <v>32</v>
      </c>
      <c r="C45" s="136">
        <f t="shared" si="9"/>
        <v>843611.25817236106</v>
      </c>
      <c r="D45" s="137">
        <f t="shared" si="1"/>
        <v>2390.2318981550229</v>
      </c>
      <c r="E45" s="137">
        <f t="shared" si="0"/>
        <v>8068.7881780783582</v>
      </c>
      <c r="F45" s="137">
        <f t="shared" si="2"/>
        <v>10459.020076233381</v>
      </c>
      <c r="G45" s="137">
        <f t="shared" si="3"/>
        <v>835542.4699942827</v>
      </c>
      <c r="L45" s="184">
        <f t="shared" si="10"/>
        <v>46204</v>
      </c>
      <c r="M45" s="142">
        <v>32</v>
      </c>
      <c r="N45" s="150">
        <f t="shared" si="11"/>
        <v>116580.11934621881</v>
      </c>
      <c r="O45" s="185">
        <f t="shared" si="4"/>
        <v>330.31</v>
      </c>
      <c r="P45" s="185">
        <f t="shared" si="5"/>
        <v>1357.0082116096448</v>
      </c>
      <c r="Q45" s="185">
        <f t="shared" si="7"/>
        <v>1687.32</v>
      </c>
      <c r="R45" s="185">
        <f t="shared" si="6"/>
        <v>115223.11113460916</v>
      </c>
    </row>
    <row r="46" spans="1:18" x14ac:dyDescent="0.25">
      <c r="A46" s="134">
        <f t="shared" si="8"/>
        <v>46235</v>
      </c>
      <c r="B46" s="135">
        <v>33</v>
      </c>
      <c r="C46" s="136">
        <f t="shared" si="9"/>
        <v>835542.4699942827</v>
      </c>
      <c r="D46" s="137">
        <f t="shared" si="1"/>
        <v>2367.3703316504675</v>
      </c>
      <c r="E46" s="137">
        <f t="shared" si="0"/>
        <v>8091.6497445829154</v>
      </c>
      <c r="F46" s="137">
        <f t="shared" si="2"/>
        <v>10459.020076233382</v>
      </c>
      <c r="G46" s="137">
        <f t="shared" si="3"/>
        <v>827450.82024969975</v>
      </c>
      <c r="L46" s="184">
        <f t="shared" si="10"/>
        <v>46235</v>
      </c>
      <c r="M46" s="142">
        <v>33</v>
      </c>
      <c r="N46" s="150">
        <f t="shared" si="11"/>
        <v>115223.11113460916</v>
      </c>
      <c r="O46" s="185">
        <f t="shared" si="4"/>
        <v>326.47000000000003</v>
      </c>
      <c r="P46" s="185">
        <f t="shared" si="5"/>
        <v>1360.8530682092055</v>
      </c>
      <c r="Q46" s="185">
        <f t="shared" si="7"/>
        <v>1687.32</v>
      </c>
      <c r="R46" s="185">
        <f t="shared" si="6"/>
        <v>113862.25806639995</v>
      </c>
    </row>
    <row r="47" spans="1:18" x14ac:dyDescent="0.25">
      <c r="A47" s="134">
        <f t="shared" si="8"/>
        <v>46266</v>
      </c>
      <c r="B47" s="135">
        <v>34</v>
      </c>
      <c r="C47" s="136">
        <f t="shared" si="9"/>
        <v>827450.82024969975</v>
      </c>
      <c r="D47" s="137">
        <f t="shared" si="1"/>
        <v>2344.443990707483</v>
      </c>
      <c r="E47" s="137">
        <f t="shared" si="0"/>
        <v>8114.5760855258995</v>
      </c>
      <c r="F47" s="137">
        <f t="shared" si="2"/>
        <v>10459.020076233382</v>
      </c>
      <c r="G47" s="137">
        <f t="shared" si="3"/>
        <v>819336.24416417384</v>
      </c>
      <c r="L47" s="184">
        <f t="shared" si="10"/>
        <v>46266</v>
      </c>
      <c r="M47" s="142">
        <v>34</v>
      </c>
      <c r="N47" s="150">
        <f t="shared" si="11"/>
        <v>113862.25806639995</v>
      </c>
      <c r="O47" s="185">
        <f t="shared" si="4"/>
        <v>322.61</v>
      </c>
      <c r="P47" s="185">
        <f t="shared" si="5"/>
        <v>1364.7088185691316</v>
      </c>
      <c r="Q47" s="185">
        <f t="shared" si="7"/>
        <v>1687.32</v>
      </c>
      <c r="R47" s="185">
        <f t="shared" si="6"/>
        <v>112497.54924783083</v>
      </c>
    </row>
    <row r="48" spans="1:18" x14ac:dyDescent="0.25">
      <c r="A48" s="134">
        <f t="shared" si="8"/>
        <v>46296</v>
      </c>
      <c r="B48" s="135">
        <v>35</v>
      </c>
      <c r="C48" s="136">
        <f t="shared" si="9"/>
        <v>819336.24416417384</v>
      </c>
      <c r="D48" s="137">
        <f t="shared" si="1"/>
        <v>2321.4526917984931</v>
      </c>
      <c r="E48" s="137">
        <f t="shared" si="0"/>
        <v>8137.5673844348885</v>
      </c>
      <c r="F48" s="137">
        <f t="shared" si="2"/>
        <v>10459.020076233381</v>
      </c>
      <c r="G48" s="137">
        <f t="shared" si="3"/>
        <v>811198.67677973898</v>
      </c>
      <c r="L48" s="184">
        <f t="shared" si="10"/>
        <v>46296</v>
      </c>
      <c r="M48" s="142">
        <v>35</v>
      </c>
      <c r="N48" s="150">
        <f t="shared" si="11"/>
        <v>112497.54924783083</v>
      </c>
      <c r="O48" s="185">
        <f t="shared" si="4"/>
        <v>318.74</v>
      </c>
      <c r="P48" s="185">
        <f t="shared" si="5"/>
        <v>1368.5754935550774</v>
      </c>
      <c r="Q48" s="185">
        <f t="shared" si="7"/>
        <v>1687.32</v>
      </c>
      <c r="R48" s="185">
        <f t="shared" si="6"/>
        <v>111128.97375427575</v>
      </c>
    </row>
    <row r="49" spans="1:18" x14ac:dyDescent="0.25">
      <c r="A49" s="134">
        <f t="shared" si="8"/>
        <v>46327</v>
      </c>
      <c r="B49" s="135">
        <v>36</v>
      </c>
      <c r="C49" s="136">
        <f t="shared" si="9"/>
        <v>811198.67677973898</v>
      </c>
      <c r="D49" s="137">
        <f t="shared" si="1"/>
        <v>2298.3962508759269</v>
      </c>
      <c r="E49" s="137">
        <f t="shared" si="0"/>
        <v>8160.6238253574538</v>
      </c>
      <c r="F49" s="137">
        <f t="shared" si="2"/>
        <v>10459.020076233381</v>
      </c>
      <c r="G49" s="137">
        <f t="shared" si="3"/>
        <v>803038.05295438156</v>
      </c>
      <c r="L49" s="184">
        <f t="shared" si="10"/>
        <v>46327</v>
      </c>
      <c r="M49" s="142">
        <v>36</v>
      </c>
      <c r="N49" s="150">
        <f t="shared" si="11"/>
        <v>111128.97375427575</v>
      </c>
      <c r="O49" s="185">
        <f t="shared" si="4"/>
        <v>314.87</v>
      </c>
      <c r="P49" s="185">
        <f t="shared" si="5"/>
        <v>1372.4531241201503</v>
      </c>
      <c r="Q49" s="185">
        <f t="shared" si="7"/>
        <v>1687.32</v>
      </c>
      <c r="R49" s="185">
        <f t="shared" si="6"/>
        <v>109756.5206301556</v>
      </c>
    </row>
    <row r="50" spans="1:18" x14ac:dyDescent="0.25">
      <c r="A50" s="134">
        <f t="shared" si="8"/>
        <v>46357</v>
      </c>
      <c r="B50" s="135">
        <v>37</v>
      </c>
      <c r="C50" s="136">
        <f t="shared" si="9"/>
        <v>803038.05295438156</v>
      </c>
      <c r="D50" s="137">
        <f t="shared" si="1"/>
        <v>2275.2744833707479</v>
      </c>
      <c r="E50" s="137">
        <f t="shared" si="0"/>
        <v>8183.745592862635</v>
      </c>
      <c r="F50" s="137">
        <f t="shared" si="2"/>
        <v>10459.020076233382</v>
      </c>
      <c r="G50" s="137">
        <f t="shared" si="3"/>
        <v>794854.30736151896</v>
      </c>
      <c r="L50" s="184">
        <f t="shared" si="10"/>
        <v>46357</v>
      </c>
      <c r="M50" s="142">
        <v>37</v>
      </c>
      <c r="N50" s="150">
        <f t="shared" si="11"/>
        <v>109756.5206301556</v>
      </c>
      <c r="O50" s="185">
        <f t="shared" si="4"/>
        <v>310.98</v>
      </c>
      <c r="P50" s="185">
        <f t="shared" si="5"/>
        <v>1376.3417413051573</v>
      </c>
      <c r="Q50" s="185">
        <f t="shared" si="7"/>
        <v>1687.32</v>
      </c>
      <c r="R50" s="185">
        <f t="shared" si="6"/>
        <v>108380.17888885045</v>
      </c>
    </row>
    <row r="51" spans="1:18" x14ac:dyDescent="0.25">
      <c r="A51" s="134">
        <f t="shared" si="8"/>
        <v>46388</v>
      </c>
      <c r="B51" s="135">
        <v>38</v>
      </c>
      <c r="C51" s="136">
        <f t="shared" si="9"/>
        <v>794854.30736151896</v>
      </c>
      <c r="D51" s="137">
        <f t="shared" si="1"/>
        <v>2252.0872041909706</v>
      </c>
      <c r="E51" s="137">
        <f t="shared" si="0"/>
        <v>8206.932872042411</v>
      </c>
      <c r="F51" s="137">
        <f t="shared" si="2"/>
        <v>10459.020076233381</v>
      </c>
      <c r="G51" s="137">
        <f t="shared" si="3"/>
        <v>786647.37448947656</v>
      </c>
      <c r="L51" s="184">
        <f t="shared" si="10"/>
        <v>46388</v>
      </c>
      <c r="M51" s="142">
        <v>38</v>
      </c>
      <c r="N51" s="150">
        <f t="shared" si="11"/>
        <v>108380.17888885045</v>
      </c>
      <c r="O51" s="185">
        <f t="shared" si="4"/>
        <v>307.08</v>
      </c>
      <c r="P51" s="185">
        <f t="shared" si="5"/>
        <v>1380.2413762388551</v>
      </c>
      <c r="Q51" s="185">
        <f t="shared" si="7"/>
        <v>1687.32</v>
      </c>
      <c r="R51" s="185">
        <f t="shared" si="6"/>
        <v>106999.93751261159</v>
      </c>
    </row>
    <row r="52" spans="1:18" x14ac:dyDescent="0.25">
      <c r="A52" s="134">
        <f t="shared" si="8"/>
        <v>46419</v>
      </c>
      <c r="B52" s="135">
        <v>39</v>
      </c>
      <c r="C52" s="136">
        <f t="shared" si="9"/>
        <v>786647.37448947656</v>
      </c>
      <c r="D52" s="137">
        <f t="shared" si="1"/>
        <v>2228.8342277201832</v>
      </c>
      <c r="E52" s="137">
        <f t="shared" si="0"/>
        <v>8230.1858485131979</v>
      </c>
      <c r="F52" s="137">
        <f t="shared" si="2"/>
        <v>10459.020076233381</v>
      </c>
      <c r="G52" s="137">
        <f t="shared" si="3"/>
        <v>778417.1886409634</v>
      </c>
      <c r="L52" s="184">
        <f t="shared" si="10"/>
        <v>46419</v>
      </c>
      <c r="M52" s="142">
        <v>39</v>
      </c>
      <c r="N52" s="150">
        <f t="shared" si="11"/>
        <v>106999.93751261159</v>
      </c>
      <c r="O52" s="185">
        <f t="shared" si="4"/>
        <v>303.17</v>
      </c>
      <c r="P52" s="185">
        <f t="shared" si="5"/>
        <v>1384.1520601381987</v>
      </c>
      <c r="Q52" s="185">
        <f t="shared" si="7"/>
        <v>1687.32</v>
      </c>
      <c r="R52" s="185">
        <f t="shared" si="6"/>
        <v>105615.7854524734</v>
      </c>
    </row>
    <row r="53" spans="1:18" x14ac:dyDescent="0.25">
      <c r="A53" s="134">
        <f t="shared" si="8"/>
        <v>46447</v>
      </c>
      <c r="B53" s="135">
        <v>40</v>
      </c>
      <c r="C53" s="136">
        <f t="shared" si="9"/>
        <v>778417.1886409634</v>
      </c>
      <c r="D53" s="137">
        <f t="shared" si="1"/>
        <v>2205.5153678160627</v>
      </c>
      <c r="E53" s="137">
        <f t="shared" si="0"/>
        <v>8253.5047084173184</v>
      </c>
      <c r="F53" s="137">
        <f t="shared" si="2"/>
        <v>10459.020076233381</v>
      </c>
      <c r="G53" s="137">
        <f t="shared" si="3"/>
        <v>770163.68393254606</v>
      </c>
      <c r="L53" s="184">
        <f t="shared" si="10"/>
        <v>46447</v>
      </c>
      <c r="M53" s="142">
        <v>40</v>
      </c>
      <c r="N53" s="150">
        <f t="shared" si="11"/>
        <v>105615.7854524734</v>
      </c>
      <c r="O53" s="185">
        <f t="shared" si="4"/>
        <v>299.24</v>
      </c>
      <c r="P53" s="185">
        <f t="shared" si="5"/>
        <v>1388.0738243085902</v>
      </c>
      <c r="Q53" s="185">
        <f t="shared" si="7"/>
        <v>1687.32</v>
      </c>
      <c r="R53" s="185">
        <f t="shared" si="6"/>
        <v>104227.71162816481</v>
      </c>
    </row>
    <row r="54" spans="1:18" x14ac:dyDescent="0.25">
      <c r="A54" s="134">
        <f t="shared" si="8"/>
        <v>46478</v>
      </c>
      <c r="B54" s="135">
        <v>41</v>
      </c>
      <c r="C54" s="136">
        <f t="shared" si="9"/>
        <v>770163.68393254606</v>
      </c>
      <c r="D54" s="137">
        <f t="shared" si="1"/>
        <v>2182.1304378088807</v>
      </c>
      <c r="E54" s="137">
        <f t="shared" si="0"/>
        <v>8276.8896384245018</v>
      </c>
      <c r="F54" s="137">
        <f t="shared" si="2"/>
        <v>10459.020076233382</v>
      </c>
      <c r="G54" s="137">
        <f t="shared" si="3"/>
        <v>761886.79429412156</v>
      </c>
      <c r="L54" s="184">
        <f t="shared" si="10"/>
        <v>46478</v>
      </c>
      <c r="M54" s="142">
        <v>41</v>
      </c>
      <c r="N54" s="150">
        <f t="shared" si="11"/>
        <v>104227.71162816481</v>
      </c>
      <c r="O54" s="185">
        <f t="shared" si="4"/>
        <v>295.31</v>
      </c>
      <c r="P54" s="185">
        <f t="shared" si="5"/>
        <v>1392.0067001441312</v>
      </c>
      <c r="Q54" s="185">
        <f t="shared" si="7"/>
        <v>1687.32</v>
      </c>
      <c r="R54" s="185">
        <f t="shared" si="6"/>
        <v>102835.70492802067</v>
      </c>
    </row>
    <row r="55" spans="1:18" x14ac:dyDescent="0.25">
      <c r="A55" s="134">
        <f t="shared" si="8"/>
        <v>46508</v>
      </c>
      <c r="B55" s="135">
        <v>42</v>
      </c>
      <c r="C55" s="136">
        <f t="shared" si="9"/>
        <v>761886.79429412156</v>
      </c>
      <c r="D55" s="137">
        <f t="shared" si="1"/>
        <v>2158.6792505000108</v>
      </c>
      <c r="E55" s="137">
        <f t="shared" si="0"/>
        <v>8300.3408257333722</v>
      </c>
      <c r="F55" s="137">
        <f t="shared" si="2"/>
        <v>10459.020076233382</v>
      </c>
      <c r="G55" s="137">
        <f t="shared" si="3"/>
        <v>753586.45346838818</v>
      </c>
      <c r="L55" s="184">
        <f t="shared" si="10"/>
        <v>46508</v>
      </c>
      <c r="M55" s="142">
        <v>42</v>
      </c>
      <c r="N55" s="150">
        <f t="shared" si="11"/>
        <v>102835.70492802067</v>
      </c>
      <c r="O55" s="185">
        <f t="shared" si="4"/>
        <v>291.37</v>
      </c>
      <c r="P55" s="185">
        <f t="shared" si="5"/>
        <v>1395.9507191278728</v>
      </c>
      <c r="Q55" s="185">
        <f t="shared" si="7"/>
        <v>1687.32</v>
      </c>
      <c r="R55" s="185">
        <f t="shared" si="6"/>
        <v>101439.7542088928</v>
      </c>
    </row>
    <row r="56" spans="1:18" x14ac:dyDescent="0.25">
      <c r="A56" s="134">
        <f t="shared" si="8"/>
        <v>46539</v>
      </c>
      <c r="B56" s="135">
        <v>43</v>
      </c>
      <c r="C56" s="136">
        <f t="shared" si="9"/>
        <v>753586.45346838818</v>
      </c>
      <c r="D56" s="137">
        <f t="shared" si="1"/>
        <v>2135.1616181604327</v>
      </c>
      <c r="E56" s="137">
        <f t="shared" si="0"/>
        <v>8323.8584580729475</v>
      </c>
      <c r="F56" s="137">
        <f t="shared" si="2"/>
        <v>10459.020076233381</v>
      </c>
      <c r="G56" s="137">
        <f t="shared" si="3"/>
        <v>745262.59501031518</v>
      </c>
      <c r="L56" s="184">
        <f t="shared" si="10"/>
        <v>46539</v>
      </c>
      <c r="M56" s="142">
        <v>43</v>
      </c>
      <c r="N56" s="150">
        <f t="shared" si="11"/>
        <v>101439.7542088928</v>
      </c>
      <c r="O56" s="185">
        <f t="shared" si="4"/>
        <v>287.41000000000003</v>
      </c>
      <c r="P56" s="185">
        <f t="shared" si="5"/>
        <v>1399.9059128320685</v>
      </c>
      <c r="Q56" s="185">
        <f t="shared" si="7"/>
        <v>1687.32</v>
      </c>
      <c r="R56" s="185">
        <f t="shared" si="6"/>
        <v>100039.84829606074</v>
      </c>
    </row>
    <row r="57" spans="1:18" x14ac:dyDescent="0.25">
      <c r="A57" s="134">
        <f t="shared" si="8"/>
        <v>46569</v>
      </c>
      <c r="B57" s="135">
        <v>44</v>
      </c>
      <c r="C57" s="136">
        <f t="shared" si="9"/>
        <v>745262.59501031518</v>
      </c>
      <c r="D57" s="137">
        <f t="shared" si="1"/>
        <v>2111.5773525292261</v>
      </c>
      <c r="E57" s="137">
        <f t="shared" si="0"/>
        <v>8347.4427237041564</v>
      </c>
      <c r="F57" s="137">
        <f t="shared" si="2"/>
        <v>10459.020076233382</v>
      </c>
      <c r="G57" s="137">
        <f t="shared" si="3"/>
        <v>736915.15228661103</v>
      </c>
      <c r="L57" s="184">
        <f t="shared" si="10"/>
        <v>46569</v>
      </c>
      <c r="M57" s="142">
        <v>44</v>
      </c>
      <c r="N57" s="150">
        <f t="shared" si="11"/>
        <v>100039.84829606074</v>
      </c>
      <c r="O57" s="185">
        <f t="shared" si="4"/>
        <v>283.45</v>
      </c>
      <c r="P57" s="185">
        <f t="shared" si="5"/>
        <v>1403.8723129184261</v>
      </c>
      <c r="Q57" s="185">
        <f t="shared" si="7"/>
        <v>1687.32</v>
      </c>
      <c r="R57" s="185">
        <f t="shared" si="6"/>
        <v>98635.975983142314</v>
      </c>
    </row>
    <row r="58" spans="1:18" x14ac:dyDescent="0.25">
      <c r="A58" s="134">
        <f t="shared" si="8"/>
        <v>46600</v>
      </c>
      <c r="B58" s="135">
        <v>45</v>
      </c>
      <c r="C58" s="136">
        <f t="shared" si="9"/>
        <v>736915.15228661103</v>
      </c>
      <c r="D58" s="137">
        <f t="shared" si="1"/>
        <v>2087.9262648120639</v>
      </c>
      <c r="E58" s="137">
        <f t="shared" si="0"/>
        <v>8371.0938114213168</v>
      </c>
      <c r="F58" s="137">
        <f t="shared" si="2"/>
        <v>10459.020076233381</v>
      </c>
      <c r="G58" s="137">
        <f t="shared" si="3"/>
        <v>728544.05847518973</v>
      </c>
      <c r="L58" s="184">
        <f t="shared" si="10"/>
        <v>46600</v>
      </c>
      <c r="M58" s="142">
        <v>45</v>
      </c>
      <c r="N58" s="150">
        <f t="shared" si="11"/>
        <v>98635.975983142314</v>
      </c>
      <c r="O58" s="185">
        <f t="shared" si="4"/>
        <v>279.47000000000003</v>
      </c>
      <c r="P58" s="185">
        <f t="shared" si="5"/>
        <v>1407.8499511383616</v>
      </c>
      <c r="Q58" s="185">
        <f t="shared" si="7"/>
        <v>1687.32</v>
      </c>
      <c r="R58" s="185">
        <f t="shared" si="6"/>
        <v>97228.126032003958</v>
      </c>
    </row>
    <row r="59" spans="1:18" x14ac:dyDescent="0.25">
      <c r="A59" s="134">
        <f t="shared" si="8"/>
        <v>46631</v>
      </c>
      <c r="B59" s="135">
        <v>46</v>
      </c>
      <c r="C59" s="136">
        <f t="shared" si="9"/>
        <v>728544.05847518973</v>
      </c>
      <c r="D59" s="137">
        <f t="shared" si="1"/>
        <v>2064.2081656797041</v>
      </c>
      <c r="E59" s="137">
        <f t="shared" si="0"/>
        <v>8394.8119105536789</v>
      </c>
      <c r="F59" s="137">
        <f t="shared" si="2"/>
        <v>10459.020076233382</v>
      </c>
      <c r="G59" s="137">
        <f t="shared" si="3"/>
        <v>720149.24656463601</v>
      </c>
      <c r="L59" s="184">
        <f t="shared" si="10"/>
        <v>46631</v>
      </c>
      <c r="M59" s="142">
        <v>46</v>
      </c>
      <c r="N59" s="150">
        <f t="shared" si="11"/>
        <v>97228.126032003958</v>
      </c>
      <c r="O59" s="185">
        <f t="shared" si="4"/>
        <v>275.48</v>
      </c>
      <c r="P59" s="185">
        <f t="shared" si="5"/>
        <v>1411.8388593332536</v>
      </c>
      <c r="Q59" s="185">
        <f t="shared" si="7"/>
        <v>1687.32</v>
      </c>
      <c r="R59" s="185">
        <f t="shared" si="6"/>
        <v>95816.287172670709</v>
      </c>
    </row>
    <row r="60" spans="1:18" x14ac:dyDescent="0.25">
      <c r="A60" s="134">
        <f t="shared" si="8"/>
        <v>46661</v>
      </c>
      <c r="B60" s="135">
        <v>47</v>
      </c>
      <c r="C60" s="136">
        <f t="shared" si="9"/>
        <v>720149.24656463601</v>
      </c>
      <c r="D60" s="137">
        <f t="shared" si="1"/>
        <v>2040.4228652664681</v>
      </c>
      <c r="E60" s="137">
        <f t="shared" si="0"/>
        <v>8418.5972109669128</v>
      </c>
      <c r="F60" s="137">
        <f t="shared" si="2"/>
        <v>10459.020076233381</v>
      </c>
      <c r="G60" s="137">
        <f t="shared" si="3"/>
        <v>711730.64935366914</v>
      </c>
      <c r="L60" s="184">
        <f t="shared" si="10"/>
        <v>46661</v>
      </c>
      <c r="M60" s="142">
        <v>47</v>
      </c>
      <c r="N60" s="150">
        <f t="shared" si="11"/>
        <v>95816.287172670709</v>
      </c>
      <c r="O60" s="185">
        <f t="shared" si="4"/>
        <v>271.48</v>
      </c>
      <c r="P60" s="185">
        <f t="shared" si="5"/>
        <v>1415.8390694346976</v>
      </c>
      <c r="Q60" s="185">
        <f t="shared" si="7"/>
        <v>1687.32</v>
      </c>
      <c r="R60" s="185">
        <f t="shared" si="6"/>
        <v>94400.448103236005</v>
      </c>
    </row>
    <row r="61" spans="1:18" x14ac:dyDescent="0.25">
      <c r="A61" s="134">
        <f t="shared" si="8"/>
        <v>46692</v>
      </c>
      <c r="B61" s="135">
        <v>48</v>
      </c>
      <c r="C61" s="136">
        <f t="shared" si="9"/>
        <v>711730.64935366914</v>
      </c>
      <c r="D61" s="137">
        <f t="shared" si="1"/>
        <v>2016.5701731687291</v>
      </c>
      <c r="E61" s="137">
        <f t="shared" si="0"/>
        <v>8442.449903064653</v>
      </c>
      <c r="F61" s="137">
        <f t="shared" si="2"/>
        <v>10459.020076233382</v>
      </c>
      <c r="G61" s="137">
        <f t="shared" si="3"/>
        <v>703288.1994506045</v>
      </c>
      <c r="L61" s="184">
        <f t="shared" si="10"/>
        <v>46692</v>
      </c>
      <c r="M61" s="142">
        <v>48</v>
      </c>
      <c r="N61" s="150">
        <f t="shared" si="11"/>
        <v>94400.448103236005</v>
      </c>
      <c r="O61" s="185">
        <f t="shared" si="4"/>
        <v>267.47000000000003</v>
      </c>
      <c r="P61" s="185">
        <f t="shared" si="5"/>
        <v>1419.8506134647628</v>
      </c>
      <c r="Q61" s="185">
        <f t="shared" si="7"/>
        <v>1687.32</v>
      </c>
      <c r="R61" s="185">
        <f t="shared" si="6"/>
        <v>92980.597489771244</v>
      </c>
    </row>
    <row r="62" spans="1:18" x14ac:dyDescent="0.25">
      <c r="A62" s="134">
        <f t="shared" si="8"/>
        <v>46722</v>
      </c>
      <c r="B62" s="135">
        <v>49</v>
      </c>
      <c r="C62" s="136">
        <f t="shared" si="9"/>
        <v>703288.1994506045</v>
      </c>
      <c r="D62" s="137">
        <f t="shared" si="1"/>
        <v>1992.6498984433792</v>
      </c>
      <c r="E62" s="137">
        <f t="shared" si="0"/>
        <v>8466.3701777900023</v>
      </c>
      <c r="F62" s="137">
        <f t="shared" si="2"/>
        <v>10459.020076233381</v>
      </c>
      <c r="G62" s="137">
        <f t="shared" si="3"/>
        <v>694821.82927281444</v>
      </c>
      <c r="L62" s="184">
        <f t="shared" si="10"/>
        <v>46722</v>
      </c>
      <c r="M62" s="142">
        <v>49</v>
      </c>
      <c r="N62" s="150">
        <f t="shared" si="11"/>
        <v>92980.597489771244</v>
      </c>
      <c r="O62" s="185">
        <f t="shared" si="4"/>
        <v>263.45</v>
      </c>
      <c r="P62" s="185">
        <f t="shared" si="5"/>
        <v>1423.8735235362462</v>
      </c>
      <c r="Q62" s="185">
        <f t="shared" si="7"/>
        <v>1687.32</v>
      </c>
      <c r="R62" s="185">
        <f t="shared" si="6"/>
        <v>91556.723966235004</v>
      </c>
    </row>
    <row r="63" spans="1:18" x14ac:dyDescent="0.25">
      <c r="A63" s="134">
        <f t="shared" si="8"/>
        <v>46753</v>
      </c>
      <c r="B63" s="135">
        <v>50</v>
      </c>
      <c r="C63" s="136">
        <f t="shared" si="9"/>
        <v>694821.82927281444</v>
      </c>
      <c r="D63" s="137">
        <f t="shared" si="1"/>
        <v>1968.6618496063074</v>
      </c>
      <c r="E63" s="137">
        <f t="shared" si="0"/>
        <v>8490.3582266270732</v>
      </c>
      <c r="F63" s="137">
        <f t="shared" si="2"/>
        <v>10459.020076233381</v>
      </c>
      <c r="G63" s="137">
        <f t="shared" si="3"/>
        <v>686331.47104618733</v>
      </c>
      <c r="L63" s="184">
        <f t="shared" si="10"/>
        <v>46753</v>
      </c>
      <c r="M63" s="142">
        <v>50</v>
      </c>
      <c r="N63" s="150">
        <f t="shared" si="11"/>
        <v>91556.723966235004</v>
      </c>
      <c r="O63" s="185">
        <f t="shared" si="4"/>
        <v>259.41000000000003</v>
      </c>
      <c r="P63" s="185">
        <f t="shared" si="5"/>
        <v>1427.9078318529323</v>
      </c>
      <c r="Q63" s="185">
        <f t="shared" si="7"/>
        <v>1687.32</v>
      </c>
      <c r="R63" s="185">
        <f t="shared" si="6"/>
        <v>90128.816134382068</v>
      </c>
    </row>
    <row r="64" spans="1:18" x14ac:dyDescent="0.25">
      <c r="A64" s="134">
        <f t="shared" si="8"/>
        <v>46784</v>
      </c>
      <c r="B64" s="135">
        <v>51</v>
      </c>
      <c r="C64" s="136">
        <f t="shared" si="9"/>
        <v>686331.47104618733</v>
      </c>
      <c r="D64" s="137">
        <f t="shared" si="1"/>
        <v>1944.6058346308639</v>
      </c>
      <c r="E64" s="137">
        <f t="shared" si="0"/>
        <v>8514.414241602517</v>
      </c>
      <c r="F64" s="137">
        <f t="shared" si="2"/>
        <v>10459.020076233381</v>
      </c>
      <c r="G64" s="137">
        <f t="shared" si="3"/>
        <v>677817.0568045848</v>
      </c>
      <c r="L64" s="184">
        <f t="shared" si="10"/>
        <v>46784</v>
      </c>
      <c r="M64" s="142">
        <v>51</v>
      </c>
      <c r="N64" s="150">
        <f t="shared" si="11"/>
        <v>90128.816134382068</v>
      </c>
      <c r="O64" s="185">
        <f t="shared" si="4"/>
        <v>255.36</v>
      </c>
      <c r="P64" s="185">
        <f t="shared" si="5"/>
        <v>1431.9535707098489</v>
      </c>
      <c r="Q64" s="185">
        <f t="shared" si="7"/>
        <v>1687.32</v>
      </c>
      <c r="R64" s="185">
        <f t="shared" si="6"/>
        <v>88696.862563672214</v>
      </c>
    </row>
    <row r="65" spans="1:18" x14ac:dyDescent="0.25">
      <c r="A65" s="134">
        <f t="shared" si="8"/>
        <v>46813</v>
      </c>
      <c r="B65" s="135">
        <v>52</v>
      </c>
      <c r="C65" s="136">
        <f t="shared" si="9"/>
        <v>677817.0568045848</v>
      </c>
      <c r="D65" s="137">
        <f t="shared" si="1"/>
        <v>1920.4816609463237</v>
      </c>
      <c r="E65" s="137">
        <f t="shared" si="0"/>
        <v>8538.5384152870574</v>
      </c>
      <c r="F65" s="137">
        <f t="shared" si="2"/>
        <v>10459.020076233381</v>
      </c>
      <c r="G65" s="137">
        <f t="shared" si="3"/>
        <v>669278.51838929777</v>
      </c>
      <c r="L65" s="184">
        <f t="shared" si="10"/>
        <v>46813</v>
      </c>
      <c r="M65" s="142">
        <v>52</v>
      </c>
      <c r="N65" s="150">
        <f t="shared" si="11"/>
        <v>88696.862563672214</v>
      </c>
      <c r="O65" s="185">
        <f t="shared" si="4"/>
        <v>251.31</v>
      </c>
      <c r="P65" s="185">
        <f t="shared" si="5"/>
        <v>1436.0107724935269</v>
      </c>
      <c r="Q65" s="185">
        <f t="shared" si="7"/>
        <v>1687.32</v>
      </c>
      <c r="R65" s="185">
        <f t="shared" si="6"/>
        <v>87260.851791178691</v>
      </c>
    </row>
    <row r="66" spans="1:18" x14ac:dyDescent="0.25">
      <c r="A66" s="134">
        <f t="shared" si="8"/>
        <v>46844</v>
      </c>
      <c r="B66" s="135">
        <v>53</v>
      </c>
      <c r="C66" s="136">
        <f t="shared" si="9"/>
        <v>669278.51838929777</v>
      </c>
      <c r="D66" s="137">
        <f t="shared" si="1"/>
        <v>1896.2891354363435</v>
      </c>
      <c r="E66" s="137">
        <f t="shared" si="0"/>
        <v>8562.7309407970388</v>
      </c>
      <c r="F66" s="137">
        <f t="shared" si="2"/>
        <v>10459.020076233382</v>
      </c>
      <c r="G66" s="137">
        <f t="shared" si="3"/>
        <v>660715.78744850075</v>
      </c>
      <c r="L66" s="184">
        <f t="shared" si="10"/>
        <v>46844</v>
      </c>
      <c r="M66" s="142">
        <v>53</v>
      </c>
      <c r="N66" s="150">
        <f t="shared" si="11"/>
        <v>87260.851791178691</v>
      </c>
      <c r="O66" s="185">
        <f t="shared" si="4"/>
        <v>247.24</v>
      </c>
      <c r="P66" s="185">
        <f t="shared" si="5"/>
        <v>1440.0794696822586</v>
      </c>
      <c r="Q66" s="185">
        <f t="shared" si="7"/>
        <v>1687.32</v>
      </c>
      <c r="R66" s="185">
        <f t="shared" si="6"/>
        <v>85820.772321496435</v>
      </c>
    </row>
    <row r="67" spans="1:18" x14ac:dyDescent="0.25">
      <c r="A67" s="134">
        <f t="shared" si="8"/>
        <v>46874</v>
      </c>
      <c r="B67" s="135">
        <v>54</v>
      </c>
      <c r="C67" s="136">
        <f t="shared" si="9"/>
        <v>660715.78744850075</v>
      </c>
      <c r="D67" s="137">
        <f t="shared" si="1"/>
        <v>1872.0280644374188</v>
      </c>
      <c r="E67" s="137">
        <f t="shared" si="0"/>
        <v>8586.9920117959628</v>
      </c>
      <c r="F67" s="137">
        <f t="shared" si="2"/>
        <v>10459.020076233381</v>
      </c>
      <c r="G67" s="137">
        <f t="shared" si="3"/>
        <v>652128.79543670476</v>
      </c>
      <c r="L67" s="184">
        <f t="shared" si="10"/>
        <v>46874</v>
      </c>
      <c r="M67" s="142">
        <v>54</v>
      </c>
      <c r="N67" s="150">
        <f t="shared" si="11"/>
        <v>85820.772321496435</v>
      </c>
      <c r="O67" s="185">
        <f t="shared" si="4"/>
        <v>243.16</v>
      </c>
      <c r="P67" s="185">
        <f t="shared" si="5"/>
        <v>1444.1596948463582</v>
      </c>
      <c r="Q67" s="185">
        <f t="shared" si="7"/>
        <v>1687.32</v>
      </c>
      <c r="R67" s="185">
        <f t="shared" si="6"/>
        <v>84376.61262665008</v>
      </c>
    </row>
    <row r="68" spans="1:18" x14ac:dyDescent="0.25">
      <c r="A68" s="134">
        <f t="shared" si="8"/>
        <v>46905</v>
      </c>
      <c r="B68" s="135">
        <v>55</v>
      </c>
      <c r="C68" s="136">
        <f t="shared" si="9"/>
        <v>652128.79543670476</v>
      </c>
      <c r="D68" s="137">
        <f t="shared" si="1"/>
        <v>1847.6982537373303</v>
      </c>
      <c r="E68" s="137">
        <f t="shared" si="0"/>
        <v>8611.321822496051</v>
      </c>
      <c r="F68" s="137">
        <f t="shared" si="2"/>
        <v>10459.020076233381</v>
      </c>
      <c r="G68" s="137">
        <f t="shared" si="3"/>
        <v>643517.47361420875</v>
      </c>
      <c r="L68" s="184">
        <f t="shared" si="10"/>
        <v>46905</v>
      </c>
      <c r="M68" s="142">
        <v>55</v>
      </c>
      <c r="N68" s="150">
        <f t="shared" si="11"/>
        <v>84376.61262665008</v>
      </c>
      <c r="O68" s="185">
        <f t="shared" si="4"/>
        <v>239.07</v>
      </c>
      <c r="P68" s="185">
        <f t="shared" si="5"/>
        <v>1448.2514806484228</v>
      </c>
      <c r="Q68" s="185">
        <f t="shared" si="7"/>
        <v>1687.32</v>
      </c>
      <c r="R68" s="185">
        <f t="shared" si="6"/>
        <v>82928.361146001655</v>
      </c>
    </row>
    <row r="69" spans="1:18" x14ac:dyDescent="0.25">
      <c r="A69" s="134">
        <f t="shared" si="8"/>
        <v>46935</v>
      </c>
      <c r="B69" s="135">
        <v>56</v>
      </c>
      <c r="C69" s="136">
        <f t="shared" si="9"/>
        <v>643517.47361420875</v>
      </c>
      <c r="D69" s="137">
        <f t="shared" si="1"/>
        <v>1823.2995085735913</v>
      </c>
      <c r="E69" s="137">
        <f t="shared" si="0"/>
        <v>8635.7205676597896</v>
      </c>
      <c r="F69" s="137">
        <f t="shared" si="2"/>
        <v>10459.020076233381</v>
      </c>
      <c r="G69" s="137">
        <f t="shared" si="3"/>
        <v>634881.75304654893</v>
      </c>
      <c r="L69" s="184">
        <f t="shared" si="10"/>
        <v>46935</v>
      </c>
      <c r="M69" s="142">
        <v>56</v>
      </c>
      <c r="N69" s="150">
        <f t="shared" si="11"/>
        <v>82928.361146001655</v>
      </c>
      <c r="O69" s="185">
        <f t="shared" si="4"/>
        <v>234.96</v>
      </c>
      <c r="P69" s="185">
        <f t="shared" si="5"/>
        <v>1452.3548598435934</v>
      </c>
      <c r="Q69" s="185">
        <f t="shared" si="7"/>
        <v>1687.32</v>
      </c>
      <c r="R69" s="185">
        <f t="shared" si="6"/>
        <v>81476.006286158066</v>
      </c>
    </row>
    <row r="70" spans="1:18" x14ac:dyDescent="0.25">
      <c r="A70" s="134">
        <f t="shared" si="8"/>
        <v>46966</v>
      </c>
      <c r="B70" s="135">
        <v>57</v>
      </c>
      <c r="C70" s="136">
        <f t="shared" si="9"/>
        <v>634881.75304654893</v>
      </c>
      <c r="D70" s="137">
        <f t="shared" si="1"/>
        <v>1798.8316336318887</v>
      </c>
      <c r="E70" s="137">
        <f t="shared" si="0"/>
        <v>8660.1884426014931</v>
      </c>
      <c r="F70" s="137">
        <f t="shared" si="2"/>
        <v>10459.020076233382</v>
      </c>
      <c r="G70" s="137">
        <f t="shared" si="3"/>
        <v>626221.56460394745</v>
      </c>
      <c r="L70" s="184">
        <f t="shared" si="10"/>
        <v>46966</v>
      </c>
      <c r="M70" s="142">
        <v>57</v>
      </c>
      <c r="N70" s="150">
        <f t="shared" si="11"/>
        <v>81476.006286158066</v>
      </c>
      <c r="O70" s="185">
        <f t="shared" si="4"/>
        <v>230.85</v>
      </c>
      <c r="P70" s="185">
        <f t="shared" si="5"/>
        <v>1456.469865279817</v>
      </c>
      <c r="Q70" s="185">
        <f t="shared" si="7"/>
        <v>1687.32</v>
      </c>
      <c r="R70" s="185">
        <f t="shared" si="6"/>
        <v>80019.536420878256</v>
      </c>
    </row>
    <row r="71" spans="1:18" x14ac:dyDescent="0.25">
      <c r="A71" s="134">
        <f t="shared" si="8"/>
        <v>46997</v>
      </c>
      <c r="B71" s="135">
        <v>58</v>
      </c>
      <c r="C71" s="136">
        <f t="shared" si="9"/>
        <v>626221.56460394745</v>
      </c>
      <c r="D71" s="137">
        <f t="shared" si="1"/>
        <v>1774.2944330445175</v>
      </c>
      <c r="E71" s="137">
        <f t="shared" si="0"/>
        <v>8684.7256431888636</v>
      </c>
      <c r="F71" s="137">
        <f t="shared" si="2"/>
        <v>10459.020076233381</v>
      </c>
      <c r="G71" s="137">
        <f t="shared" si="3"/>
        <v>617536.83896075864</v>
      </c>
      <c r="L71" s="184">
        <f t="shared" si="10"/>
        <v>46997</v>
      </c>
      <c r="M71" s="142">
        <v>58</v>
      </c>
      <c r="N71" s="150">
        <f t="shared" si="11"/>
        <v>80019.536420878256</v>
      </c>
      <c r="O71" s="185">
        <f t="shared" si="4"/>
        <v>226.72</v>
      </c>
      <c r="P71" s="185">
        <f t="shared" si="5"/>
        <v>1460.5965298981098</v>
      </c>
      <c r="Q71" s="185">
        <f t="shared" si="7"/>
        <v>1687.32</v>
      </c>
      <c r="R71" s="185">
        <f t="shared" si="6"/>
        <v>78558.939890980153</v>
      </c>
    </row>
    <row r="72" spans="1:18" x14ac:dyDescent="0.25">
      <c r="A72" s="134">
        <f t="shared" si="8"/>
        <v>47027</v>
      </c>
      <c r="B72" s="135">
        <v>59</v>
      </c>
      <c r="C72" s="136">
        <f t="shared" si="9"/>
        <v>617536.83896075864</v>
      </c>
      <c r="D72" s="137">
        <f t="shared" si="1"/>
        <v>1749.687710388816</v>
      </c>
      <c r="E72" s="137">
        <f t="shared" si="0"/>
        <v>8709.3323658445661</v>
      </c>
      <c r="F72" s="137">
        <f t="shared" si="2"/>
        <v>10459.020076233382</v>
      </c>
      <c r="G72" s="137">
        <f t="shared" si="3"/>
        <v>608827.50659491413</v>
      </c>
      <c r="L72" s="184">
        <f t="shared" si="10"/>
        <v>47027</v>
      </c>
      <c r="M72" s="142">
        <v>59</v>
      </c>
      <c r="N72" s="150">
        <f t="shared" si="11"/>
        <v>78558.939890980153</v>
      </c>
      <c r="O72" s="185">
        <f t="shared" si="4"/>
        <v>222.58</v>
      </c>
      <c r="P72" s="185">
        <f t="shared" si="5"/>
        <v>1464.7348867328212</v>
      </c>
      <c r="Q72" s="185">
        <f t="shared" si="7"/>
        <v>1687.32</v>
      </c>
      <c r="R72" s="185">
        <f t="shared" si="6"/>
        <v>77094.205004247327</v>
      </c>
    </row>
    <row r="73" spans="1:18" x14ac:dyDescent="0.25">
      <c r="A73" s="134">
        <f t="shared" si="8"/>
        <v>47058</v>
      </c>
      <c r="B73" s="135">
        <v>60</v>
      </c>
      <c r="C73" s="136">
        <f>G72</f>
        <v>608827.50659491413</v>
      </c>
      <c r="D73" s="137">
        <f t="shared" si="1"/>
        <v>1725.0112686855898</v>
      </c>
      <c r="E73" s="137">
        <f t="shared" si="0"/>
        <v>8734.0088075477925</v>
      </c>
      <c r="F73" s="137">
        <f t="shared" si="2"/>
        <v>10459.020076233382</v>
      </c>
      <c r="G73" s="137">
        <f>C73-E73</f>
        <v>600093.49778736639</v>
      </c>
      <c r="L73" s="184">
        <f t="shared" si="10"/>
        <v>47058</v>
      </c>
      <c r="M73" s="142">
        <v>60</v>
      </c>
      <c r="N73" s="150">
        <f>R72</f>
        <v>77094.205004247327</v>
      </c>
      <c r="O73" s="185">
        <f t="shared" si="4"/>
        <v>218.43</v>
      </c>
      <c r="P73" s="185">
        <f t="shared" si="5"/>
        <v>1468.8849689118974</v>
      </c>
      <c r="Q73" s="185">
        <f t="shared" si="7"/>
        <v>1687.32</v>
      </c>
      <c r="R73" s="185">
        <f>N73-P73</f>
        <v>75625.320035335433</v>
      </c>
    </row>
    <row r="74" spans="1:18" x14ac:dyDescent="0.25">
      <c r="A74" s="134">
        <f t="shared" si="8"/>
        <v>47088</v>
      </c>
      <c r="B74" s="135">
        <v>61</v>
      </c>
      <c r="C74" s="136">
        <f t="shared" ref="C74:C121" si="12">G73</f>
        <v>600093.49778736639</v>
      </c>
      <c r="D74" s="137">
        <f t="shared" si="1"/>
        <v>1700.2649103975375</v>
      </c>
      <c r="E74" s="137">
        <f t="shared" si="0"/>
        <v>8758.7551658358443</v>
      </c>
      <c r="F74" s="137">
        <f t="shared" si="2"/>
        <v>10459.020076233382</v>
      </c>
      <c r="G74" s="137">
        <f t="shared" ref="G74:G121" si="13">C74-E74</f>
        <v>591334.74262153055</v>
      </c>
      <c r="L74" s="184">
        <f t="shared" si="10"/>
        <v>47088</v>
      </c>
      <c r="M74" s="142">
        <v>61</v>
      </c>
      <c r="N74" s="150">
        <f t="shared" ref="N74:N121" si="14">R73</f>
        <v>75625.320035335433</v>
      </c>
      <c r="O74" s="185">
        <f t="shared" si="4"/>
        <v>214.27</v>
      </c>
      <c r="P74" s="185">
        <f t="shared" si="5"/>
        <v>1473.0468096571478</v>
      </c>
      <c r="Q74" s="185">
        <f t="shared" si="7"/>
        <v>1687.32</v>
      </c>
      <c r="R74" s="185">
        <f t="shared" ref="R74:R121" si="15">N74-P74</f>
        <v>74152.273225678291</v>
      </c>
    </row>
    <row r="75" spans="1:18" x14ac:dyDescent="0.25">
      <c r="A75" s="134">
        <f t="shared" si="8"/>
        <v>47119</v>
      </c>
      <c r="B75" s="135">
        <v>62</v>
      </c>
      <c r="C75" s="136">
        <f t="shared" si="12"/>
        <v>591334.74262153055</v>
      </c>
      <c r="D75" s="137">
        <f t="shared" si="1"/>
        <v>1675.4484374276694</v>
      </c>
      <c r="E75" s="137">
        <f t="shared" si="0"/>
        <v>8783.5716388057117</v>
      </c>
      <c r="F75" s="137">
        <f t="shared" si="2"/>
        <v>10459.020076233381</v>
      </c>
      <c r="G75" s="137">
        <f t="shared" si="13"/>
        <v>582551.17098272487</v>
      </c>
      <c r="L75" s="184">
        <f t="shared" si="10"/>
        <v>47119</v>
      </c>
      <c r="M75" s="142">
        <v>62</v>
      </c>
      <c r="N75" s="150">
        <f t="shared" si="14"/>
        <v>74152.273225678291</v>
      </c>
      <c r="O75" s="185">
        <f t="shared" si="4"/>
        <v>210.1</v>
      </c>
      <c r="P75" s="185">
        <f t="shared" si="5"/>
        <v>1477.2204422845098</v>
      </c>
      <c r="Q75" s="185">
        <f t="shared" si="7"/>
        <v>1687.32</v>
      </c>
      <c r="R75" s="185">
        <f t="shared" si="15"/>
        <v>72675.052783393781</v>
      </c>
    </row>
    <row r="76" spans="1:18" x14ac:dyDescent="0.25">
      <c r="A76" s="134">
        <f t="shared" si="8"/>
        <v>47150</v>
      </c>
      <c r="B76" s="135">
        <v>63</v>
      </c>
      <c r="C76" s="136">
        <f t="shared" si="12"/>
        <v>582551.17098272487</v>
      </c>
      <c r="D76" s="137">
        <f t="shared" si="1"/>
        <v>1650.5616511177195</v>
      </c>
      <c r="E76" s="137">
        <f t="shared" si="0"/>
        <v>8808.458425115663</v>
      </c>
      <c r="F76" s="137">
        <f t="shared" si="2"/>
        <v>10459.020076233382</v>
      </c>
      <c r="G76" s="137">
        <f t="shared" si="13"/>
        <v>573742.71255760919</v>
      </c>
      <c r="L76" s="184">
        <f t="shared" si="10"/>
        <v>47150</v>
      </c>
      <c r="M76" s="142">
        <v>63</v>
      </c>
      <c r="N76" s="150">
        <f t="shared" si="14"/>
        <v>72675.052783393781</v>
      </c>
      <c r="O76" s="185">
        <f t="shared" si="4"/>
        <v>205.91</v>
      </c>
      <c r="P76" s="185">
        <f t="shared" si="5"/>
        <v>1481.4059002043159</v>
      </c>
      <c r="Q76" s="185">
        <f t="shared" si="7"/>
        <v>1687.32</v>
      </c>
      <c r="R76" s="185">
        <f t="shared" si="15"/>
        <v>71193.64688318946</v>
      </c>
    </row>
    <row r="77" spans="1:18" x14ac:dyDescent="0.25">
      <c r="A77" s="134">
        <f t="shared" si="8"/>
        <v>47178</v>
      </c>
      <c r="B77" s="135">
        <v>64</v>
      </c>
      <c r="C77" s="136">
        <f t="shared" si="12"/>
        <v>573742.71255760919</v>
      </c>
      <c r="D77" s="137">
        <f t="shared" si="1"/>
        <v>1625.6043522465588</v>
      </c>
      <c r="E77" s="137">
        <f t="shared" si="0"/>
        <v>8833.4157239868218</v>
      </c>
      <c r="F77" s="137">
        <f t="shared" si="2"/>
        <v>10459.020076233381</v>
      </c>
      <c r="G77" s="137">
        <f t="shared" si="13"/>
        <v>564909.29683362239</v>
      </c>
      <c r="L77" s="184">
        <f t="shared" si="10"/>
        <v>47178</v>
      </c>
      <c r="M77" s="142">
        <v>64</v>
      </c>
      <c r="N77" s="150">
        <f t="shared" si="14"/>
        <v>71193.64688318946</v>
      </c>
      <c r="O77" s="185">
        <f t="shared" si="4"/>
        <v>201.72</v>
      </c>
      <c r="P77" s="185">
        <f t="shared" si="5"/>
        <v>1485.6032169215614</v>
      </c>
      <c r="Q77" s="185">
        <f t="shared" si="7"/>
        <v>1687.32</v>
      </c>
      <c r="R77" s="185">
        <f t="shared" si="15"/>
        <v>69708.043666267899</v>
      </c>
    </row>
    <row r="78" spans="1:18" x14ac:dyDescent="0.25">
      <c r="A78" s="134">
        <f t="shared" si="8"/>
        <v>47209</v>
      </c>
      <c r="B78" s="135">
        <v>65</v>
      </c>
      <c r="C78" s="136">
        <f t="shared" si="12"/>
        <v>564909.29683362239</v>
      </c>
      <c r="D78" s="137">
        <f t="shared" si="1"/>
        <v>1600.5763410285958</v>
      </c>
      <c r="E78" s="137">
        <f t="shared" ref="E78:E121" si="16">PPMT($E$10/12,B78,$E$7,-$E$8,$E$9,0)</f>
        <v>8858.4437352047862</v>
      </c>
      <c r="F78" s="137">
        <f t="shared" si="2"/>
        <v>10459.020076233382</v>
      </c>
      <c r="G78" s="137">
        <f t="shared" si="13"/>
        <v>556050.85309841763</v>
      </c>
      <c r="L78" s="184">
        <f t="shared" si="10"/>
        <v>47209</v>
      </c>
      <c r="M78" s="142">
        <v>65</v>
      </c>
      <c r="N78" s="150">
        <f t="shared" si="14"/>
        <v>69708.043666267899</v>
      </c>
      <c r="O78" s="185">
        <f t="shared" si="4"/>
        <v>197.51</v>
      </c>
      <c r="P78" s="185">
        <f t="shared" si="5"/>
        <v>1489.8124260361726</v>
      </c>
      <c r="Q78" s="185">
        <f t="shared" si="7"/>
        <v>1687.32</v>
      </c>
      <c r="R78" s="185">
        <f t="shared" si="15"/>
        <v>68218.231240231733</v>
      </c>
    </row>
    <row r="79" spans="1:18" x14ac:dyDescent="0.25">
      <c r="A79" s="134">
        <f t="shared" si="8"/>
        <v>47239</v>
      </c>
      <c r="B79" s="135">
        <v>66</v>
      </c>
      <c r="C79" s="136">
        <f t="shared" si="12"/>
        <v>556050.85309841763</v>
      </c>
      <c r="D79" s="137">
        <f t="shared" ref="D79:D121" si="17">IPMT($E$10/12,B79,$E$7,-$E$8,$E$9,0)</f>
        <v>1575.4774171121828</v>
      </c>
      <c r="E79" s="137">
        <f t="shared" si="16"/>
        <v>8883.5426591211999</v>
      </c>
      <c r="F79" s="137">
        <f t="shared" ref="F79:F121" si="18">SUM(D79:E79)</f>
        <v>10459.020076233382</v>
      </c>
      <c r="G79" s="137">
        <f t="shared" si="13"/>
        <v>547167.31043929642</v>
      </c>
      <c r="L79" s="184">
        <f t="shared" si="10"/>
        <v>47239</v>
      </c>
      <c r="M79" s="142">
        <v>66</v>
      </c>
      <c r="N79" s="150">
        <f t="shared" si="14"/>
        <v>68218.231240231733</v>
      </c>
      <c r="O79" s="185">
        <f t="shared" ref="O79:O121" si="19">ROUND(N79*$P$10/12,2)</f>
        <v>193.28</v>
      </c>
      <c r="P79" s="185">
        <f t="shared" ref="P79:P121" si="20">PPMT($P$10/12,M79,$P$7,-$P$8,$P$9,0)</f>
        <v>1494.0335612432748</v>
      </c>
      <c r="Q79" s="185">
        <f t="shared" si="7"/>
        <v>1687.32</v>
      </c>
      <c r="R79" s="185">
        <f t="shared" si="15"/>
        <v>66724.197678988465</v>
      </c>
    </row>
    <row r="80" spans="1:18" x14ac:dyDescent="0.25">
      <c r="A80" s="134">
        <f t="shared" si="8"/>
        <v>47270</v>
      </c>
      <c r="B80" s="135">
        <v>67</v>
      </c>
      <c r="C80" s="136">
        <f t="shared" si="12"/>
        <v>547167.31043929642</v>
      </c>
      <c r="D80" s="137">
        <f t="shared" si="17"/>
        <v>1550.3073795780056</v>
      </c>
      <c r="E80" s="137">
        <f t="shared" si="16"/>
        <v>8908.7126966553769</v>
      </c>
      <c r="F80" s="137">
        <f t="shared" si="18"/>
        <v>10459.020076233382</v>
      </c>
      <c r="G80" s="137">
        <f t="shared" si="13"/>
        <v>538258.597742641</v>
      </c>
      <c r="L80" s="184">
        <f t="shared" si="10"/>
        <v>47270</v>
      </c>
      <c r="M80" s="142">
        <v>67</v>
      </c>
      <c r="N80" s="150">
        <f t="shared" si="14"/>
        <v>66724.197678988465</v>
      </c>
      <c r="O80" s="185">
        <f t="shared" si="19"/>
        <v>189.05</v>
      </c>
      <c r="P80" s="185">
        <f t="shared" si="20"/>
        <v>1498.2666563334642</v>
      </c>
      <c r="Q80" s="185">
        <f t="shared" ref="Q80:Q121" si="21">Q79</f>
        <v>1687.32</v>
      </c>
      <c r="R80" s="185">
        <f t="shared" si="15"/>
        <v>65225.931022655001</v>
      </c>
    </row>
    <row r="81" spans="1:18" x14ac:dyDescent="0.25">
      <c r="A81" s="134">
        <f t="shared" ref="A81:A121" si="22">EDATE(A80,1)</f>
        <v>47300</v>
      </c>
      <c r="B81" s="135">
        <v>68</v>
      </c>
      <c r="C81" s="136">
        <f t="shared" si="12"/>
        <v>538258.597742641</v>
      </c>
      <c r="D81" s="137">
        <f t="shared" si="17"/>
        <v>1525.0660269374819</v>
      </c>
      <c r="E81" s="137">
        <f t="shared" si="16"/>
        <v>8933.9540492958986</v>
      </c>
      <c r="F81" s="137">
        <f t="shared" si="18"/>
        <v>10459.020076233381</v>
      </c>
      <c r="G81" s="137">
        <f t="shared" si="13"/>
        <v>529324.64369334513</v>
      </c>
      <c r="L81" s="184">
        <f t="shared" ref="L81:L121" si="23">EDATE(L80,1)</f>
        <v>47300</v>
      </c>
      <c r="M81" s="142">
        <v>68</v>
      </c>
      <c r="N81" s="150">
        <f t="shared" si="14"/>
        <v>65225.931022655001</v>
      </c>
      <c r="O81" s="185">
        <f t="shared" si="19"/>
        <v>184.81</v>
      </c>
      <c r="P81" s="185">
        <f t="shared" si="20"/>
        <v>1502.5117451930757</v>
      </c>
      <c r="Q81" s="185">
        <f t="shared" si="21"/>
        <v>1687.32</v>
      </c>
      <c r="R81" s="185">
        <f t="shared" si="15"/>
        <v>63723.419277461922</v>
      </c>
    </row>
    <row r="82" spans="1:18" x14ac:dyDescent="0.25">
      <c r="A82" s="134">
        <f t="shared" si="22"/>
        <v>47331</v>
      </c>
      <c r="B82" s="135">
        <v>69</v>
      </c>
      <c r="C82" s="136">
        <f t="shared" si="12"/>
        <v>529324.64369334513</v>
      </c>
      <c r="D82" s="137">
        <f t="shared" si="17"/>
        <v>1499.753157131144</v>
      </c>
      <c r="E82" s="137">
        <f t="shared" si="16"/>
        <v>8959.2669191022378</v>
      </c>
      <c r="F82" s="137">
        <f t="shared" si="18"/>
        <v>10459.020076233382</v>
      </c>
      <c r="G82" s="137">
        <f t="shared" si="13"/>
        <v>520365.3767742429</v>
      </c>
      <c r="L82" s="184">
        <f t="shared" si="23"/>
        <v>47331</v>
      </c>
      <c r="M82" s="142">
        <v>69</v>
      </c>
      <c r="N82" s="150">
        <f t="shared" si="14"/>
        <v>63723.419277461922</v>
      </c>
      <c r="O82" s="185">
        <f t="shared" si="19"/>
        <v>180.55</v>
      </c>
      <c r="P82" s="185">
        <f t="shared" si="20"/>
        <v>1506.768861804456</v>
      </c>
      <c r="Q82" s="185">
        <f t="shared" si="21"/>
        <v>1687.32</v>
      </c>
      <c r="R82" s="185">
        <f t="shared" si="15"/>
        <v>62216.650415657467</v>
      </c>
    </row>
    <row r="83" spans="1:18" x14ac:dyDescent="0.25">
      <c r="A83" s="134">
        <f t="shared" si="22"/>
        <v>47362</v>
      </c>
      <c r="B83" s="135">
        <v>70</v>
      </c>
      <c r="C83" s="136">
        <f t="shared" si="12"/>
        <v>520365.3767742429</v>
      </c>
      <c r="D83" s="137">
        <f t="shared" si="17"/>
        <v>1474.3685675270208</v>
      </c>
      <c r="E83" s="137">
        <f t="shared" si="16"/>
        <v>8984.6515087063617</v>
      </c>
      <c r="F83" s="137">
        <f t="shared" si="18"/>
        <v>10459.020076233382</v>
      </c>
      <c r="G83" s="137">
        <f t="shared" si="13"/>
        <v>511380.72526553652</v>
      </c>
      <c r="L83" s="184">
        <f t="shared" si="23"/>
        <v>47362</v>
      </c>
      <c r="M83" s="142">
        <v>70</v>
      </c>
      <c r="N83" s="150">
        <f t="shared" si="14"/>
        <v>62216.650415657467</v>
      </c>
      <c r="O83" s="185">
        <f t="shared" si="19"/>
        <v>176.28</v>
      </c>
      <c r="P83" s="185">
        <f t="shared" si="20"/>
        <v>1511.0380402462356</v>
      </c>
      <c r="Q83" s="185">
        <f t="shared" si="21"/>
        <v>1687.32</v>
      </c>
      <c r="R83" s="185">
        <f t="shared" si="15"/>
        <v>60705.612375411234</v>
      </c>
    </row>
    <row r="84" spans="1:18" x14ac:dyDescent="0.25">
      <c r="A84" s="134">
        <f t="shared" si="22"/>
        <v>47392</v>
      </c>
      <c r="B84" s="135">
        <v>71</v>
      </c>
      <c r="C84" s="136">
        <f t="shared" si="12"/>
        <v>511380.72526553652</v>
      </c>
      <c r="D84" s="137">
        <f t="shared" si="17"/>
        <v>1448.9120549190195</v>
      </c>
      <c r="E84" s="137">
        <f t="shared" si="16"/>
        <v>9010.1080213143632</v>
      </c>
      <c r="F84" s="137">
        <f t="shared" si="18"/>
        <v>10459.020076233382</v>
      </c>
      <c r="G84" s="137">
        <f t="shared" si="13"/>
        <v>502370.61724422214</v>
      </c>
      <c r="L84" s="184">
        <f t="shared" si="23"/>
        <v>47392</v>
      </c>
      <c r="M84" s="142">
        <v>71</v>
      </c>
      <c r="N84" s="150">
        <f t="shared" si="14"/>
        <v>60705.612375411234</v>
      </c>
      <c r="O84" s="185">
        <f t="shared" si="19"/>
        <v>172</v>
      </c>
      <c r="P84" s="185">
        <f t="shared" si="20"/>
        <v>1515.3193146935998</v>
      </c>
      <c r="Q84" s="185">
        <f t="shared" si="21"/>
        <v>1687.32</v>
      </c>
      <c r="R84" s="185">
        <f t="shared" si="15"/>
        <v>59190.293060717631</v>
      </c>
    </row>
    <row r="85" spans="1:18" x14ac:dyDescent="0.25">
      <c r="A85" s="134">
        <f t="shared" si="22"/>
        <v>47423</v>
      </c>
      <c r="B85" s="135">
        <v>72</v>
      </c>
      <c r="C85" s="136">
        <f t="shared" si="12"/>
        <v>502370.61724422214</v>
      </c>
      <c r="D85" s="137">
        <f t="shared" si="17"/>
        <v>1423.3834155252953</v>
      </c>
      <c r="E85" s="137">
        <f t="shared" si="16"/>
        <v>9035.6366607080872</v>
      </c>
      <c r="F85" s="137">
        <f t="shared" si="18"/>
        <v>10459.020076233382</v>
      </c>
      <c r="G85" s="137">
        <f t="shared" si="13"/>
        <v>493334.98058351403</v>
      </c>
      <c r="L85" s="184">
        <f t="shared" si="23"/>
        <v>47423</v>
      </c>
      <c r="M85" s="142">
        <v>72</v>
      </c>
      <c r="N85" s="150">
        <f t="shared" si="14"/>
        <v>59190.293060717631</v>
      </c>
      <c r="O85" s="185">
        <f t="shared" si="19"/>
        <v>167.71</v>
      </c>
      <c r="P85" s="185">
        <f t="shared" si="20"/>
        <v>1519.6127194185649</v>
      </c>
      <c r="Q85" s="185">
        <f t="shared" si="21"/>
        <v>1687.32</v>
      </c>
      <c r="R85" s="185">
        <f t="shared" si="15"/>
        <v>57670.680341299063</v>
      </c>
    </row>
    <row r="86" spans="1:18" x14ac:dyDescent="0.25">
      <c r="A86" s="134">
        <f t="shared" si="22"/>
        <v>47453</v>
      </c>
      <c r="B86" s="135">
        <v>73</v>
      </c>
      <c r="C86" s="136">
        <f t="shared" si="12"/>
        <v>493334.98058351403</v>
      </c>
      <c r="D86" s="137">
        <f t="shared" si="17"/>
        <v>1397.7824449866227</v>
      </c>
      <c r="E86" s="137">
        <f t="shared" si="16"/>
        <v>9061.2376312467586</v>
      </c>
      <c r="F86" s="137">
        <f t="shared" si="18"/>
        <v>10459.020076233381</v>
      </c>
      <c r="G86" s="137">
        <f t="shared" si="13"/>
        <v>484273.74295226729</v>
      </c>
      <c r="L86" s="184">
        <f t="shared" si="23"/>
        <v>47453</v>
      </c>
      <c r="M86" s="142">
        <v>73</v>
      </c>
      <c r="N86" s="150">
        <f t="shared" si="14"/>
        <v>57670.680341299063</v>
      </c>
      <c r="O86" s="185">
        <f t="shared" si="19"/>
        <v>163.4</v>
      </c>
      <c r="P86" s="185">
        <f t="shared" si="20"/>
        <v>1523.9182887902509</v>
      </c>
      <c r="Q86" s="185">
        <f t="shared" si="21"/>
        <v>1687.32</v>
      </c>
      <c r="R86" s="185">
        <f t="shared" si="15"/>
        <v>56146.762052508813</v>
      </c>
    </row>
    <row r="87" spans="1:18" x14ac:dyDescent="0.25">
      <c r="A87" s="134">
        <f t="shared" si="22"/>
        <v>47484</v>
      </c>
      <c r="B87" s="135">
        <v>74</v>
      </c>
      <c r="C87" s="136">
        <f t="shared" si="12"/>
        <v>484273.74295226729</v>
      </c>
      <c r="D87" s="137">
        <f t="shared" si="17"/>
        <v>1372.1089383647566</v>
      </c>
      <c r="E87" s="137">
        <f t="shared" si="16"/>
        <v>9086.9111378686248</v>
      </c>
      <c r="F87" s="137">
        <f t="shared" si="18"/>
        <v>10459.020076233381</v>
      </c>
      <c r="G87" s="137">
        <f t="shared" si="13"/>
        <v>475186.83181439864</v>
      </c>
      <c r="L87" s="184">
        <f t="shared" si="23"/>
        <v>47484</v>
      </c>
      <c r="M87" s="142">
        <v>74</v>
      </c>
      <c r="N87" s="150">
        <f t="shared" si="14"/>
        <v>56146.762052508813</v>
      </c>
      <c r="O87" s="185">
        <f t="shared" si="19"/>
        <v>159.08000000000001</v>
      </c>
      <c r="P87" s="185">
        <f t="shared" si="20"/>
        <v>1528.2360572751568</v>
      </c>
      <c r="Q87" s="185">
        <f t="shared" si="21"/>
        <v>1687.32</v>
      </c>
      <c r="R87" s="185">
        <f t="shared" si="15"/>
        <v>54618.525995233656</v>
      </c>
    </row>
    <row r="88" spans="1:18" x14ac:dyDescent="0.25">
      <c r="A88" s="134">
        <f t="shared" si="22"/>
        <v>47515</v>
      </c>
      <c r="B88" s="135">
        <v>75</v>
      </c>
      <c r="C88" s="136">
        <f t="shared" si="12"/>
        <v>475186.83181439864</v>
      </c>
      <c r="D88" s="137">
        <f t="shared" si="17"/>
        <v>1346.3626901407956</v>
      </c>
      <c r="E88" s="137">
        <f t="shared" si="16"/>
        <v>9112.6573860925855</v>
      </c>
      <c r="F88" s="137">
        <f t="shared" si="18"/>
        <v>10459.020076233381</v>
      </c>
      <c r="G88" s="137">
        <f t="shared" si="13"/>
        <v>466074.17442830605</v>
      </c>
      <c r="L88" s="184">
        <f t="shared" si="23"/>
        <v>47515</v>
      </c>
      <c r="M88" s="142">
        <v>75</v>
      </c>
      <c r="N88" s="150">
        <f t="shared" si="14"/>
        <v>54618.525995233656</v>
      </c>
      <c r="O88" s="185">
        <f t="shared" si="19"/>
        <v>154.75</v>
      </c>
      <c r="P88" s="185">
        <f t="shared" si="20"/>
        <v>1532.5660594374363</v>
      </c>
      <c r="Q88" s="185">
        <f t="shared" si="21"/>
        <v>1687.32</v>
      </c>
      <c r="R88" s="185">
        <f t="shared" si="15"/>
        <v>53085.959935796222</v>
      </c>
    </row>
    <row r="89" spans="1:18" x14ac:dyDescent="0.25">
      <c r="A89" s="134">
        <f t="shared" si="22"/>
        <v>47543</v>
      </c>
      <c r="B89" s="135">
        <v>76</v>
      </c>
      <c r="C89" s="136">
        <f t="shared" si="12"/>
        <v>466074.17442830605</v>
      </c>
      <c r="D89" s="137">
        <f t="shared" si="17"/>
        <v>1320.5434942135332</v>
      </c>
      <c r="E89" s="137">
        <f t="shared" si="16"/>
        <v>9138.47658201985</v>
      </c>
      <c r="F89" s="137">
        <f t="shared" si="18"/>
        <v>10459.020076233382</v>
      </c>
      <c r="G89" s="137">
        <f t="shared" si="13"/>
        <v>456935.69784628623</v>
      </c>
      <c r="L89" s="184">
        <f t="shared" si="23"/>
        <v>47543</v>
      </c>
      <c r="M89" s="142">
        <v>76</v>
      </c>
      <c r="N89" s="150">
        <f t="shared" si="14"/>
        <v>53085.959935796222</v>
      </c>
      <c r="O89" s="185">
        <f t="shared" si="19"/>
        <v>150.41</v>
      </c>
      <c r="P89" s="185">
        <f t="shared" si="20"/>
        <v>1536.9083299391757</v>
      </c>
      <c r="Q89" s="185">
        <f t="shared" si="21"/>
        <v>1687.32</v>
      </c>
      <c r="R89" s="185">
        <f t="shared" si="15"/>
        <v>51549.051605857043</v>
      </c>
    </row>
    <row r="90" spans="1:18" x14ac:dyDescent="0.25">
      <c r="A90" s="134">
        <f t="shared" si="22"/>
        <v>47574</v>
      </c>
      <c r="B90" s="135">
        <v>77</v>
      </c>
      <c r="C90" s="136">
        <f t="shared" si="12"/>
        <v>456935.69784628623</v>
      </c>
      <c r="D90" s="137">
        <f t="shared" si="17"/>
        <v>1294.6511438978102</v>
      </c>
      <c r="E90" s="137">
        <f t="shared" si="16"/>
        <v>9164.368932335572</v>
      </c>
      <c r="F90" s="137">
        <f t="shared" si="18"/>
        <v>10459.020076233382</v>
      </c>
      <c r="G90" s="137">
        <f t="shared" si="13"/>
        <v>447771.32891395065</v>
      </c>
      <c r="L90" s="184">
        <f t="shared" si="23"/>
        <v>47574</v>
      </c>
      <c r="M90" s="142">
        <v>77</v>
      </c>
      <c r="N90" s="150">
        <f t="shared" si="14"/>
        <v>51549.051605857043</v>
      </c>
      <c r="O90" s="185">
        <f t="shared" si="19"/>
        <v>146.06</v>
      </c>
      <c r="P90" s="185">
        <f t="shared" si="20"/>
        <v>1541.2629035406701</v>
      </c>
      <c r="Q90" s="185">
        <f t="shared" si="21"/>
        <v>1687.32</v>
      </c>
      <c r="R90" s="185">
        <f t="shared" si="15"/>
        <v>50007.788702316371</v>
      </c>
    </row>
    <row r="91" spans="1:18" x14ac:dyDescent="0.25">
      <c r="A91" s="134">
        <f t="shared" si="22"/>
        <v>47604</v>
      </c>
      <c r="B91" s="135">
        <v>78</v>
      </c>
      <c r="C91" s="136">
        <f t="shared" si="12"/>
        <v>447771.32891395065</v>
      </c>
      <c r="D91" s="137">
        <f t="shared" si="17"/>
        <v>1268.6854319228596</v>
      </c>
      <c r="E91" s="137">
        <f t="shared" si="16"/>
        <v>9190.334644310522</v>
      </c>
      <c r="F91" s="137">
        <f t="shared" si="18"/>
        <v>10459.020076233381</v>
      </c>
      <c r="G91" s="137">
        <f t="shared" si="13"/>
        <v>438580.99426964013</v>
      </c>
      <c r="L91" s="184">
        <f t="shared" si="23"/>
        <v>47604</v>
      </c>
      <c r="M91" s="142">
        <v>78</v>
      </c>
      <c r="N91" s="150">
        <f t="shared" si="14"/>
        <v>50007.788702316371</v>
      </c>
      <c r="O91" s="185">
        <f t="shared" si="19"/>
        <v>141.69</v>
      </c>
      <c r="P91" s="185">
        <f t="shared" si="20"/>
        <v>1545.629815100702</v>
      </c>
      <c r="Q91" s="185">
        <f t="shared" si="21"/>
        <v>1687.32</v>
      </c>
      <c r="R91" s="185">
        <f t="shared" si="15"/>
        <v>48462.158887215672</v>
      </c>
    </row>
    <row r="92" spans="1:18" x14ac:dyDescent="0.25">
      <c r="A92" s="134">
        <f t="shared" si="22"/>
        <v>47635</v>
      </c>
      <c r="B92" s="135">
        <v>79</v>
      </c>
      <c r="C92" s="136">
        <f t="shared" si="12"/>
        <v>438580.99426964013</v>
      </c>
      <c r="D92" s="137">
        <f t="shared" si="17"/>
        <v>1242.6461504306462</v>
      </c>
      <c r="E92" s="137">
        <f t="shared" si="16"/>
        <v>9216.3739258027363</v>
      </c>
      <c r="F92" s="137">
        <f t="shared" si="18"/>
        <v>10459.020076233382</v>
      </c>
      <c r="G92" s="137">
        <f t="shared" si="13"/>
        <v>429364.62034383736</v>
      </c>
      <c r="L92" s="184">
        <f t="shared" si="23"/>
        <v>47635</v>
      </c>
      <c r="M92" s="142">
        <v>79</v>
      </c>
      <c r="N92" s="150">
        <f t="shared" si="14"/>
        <v>48462.158887215672</v>
      </c>
      <c r="O92" s="185">
        <f t="shared" si="19"/>
        <v>137.31</v>
      </c>
      <c r="P92" s="185">
        <f t="shared" si="20"/>
        <v>1550.0090995768205</v>
      </c>
      <c r="Q92" s="185">
        <f t="shared" si="21"/>
        <v>1687.32</v>
      </c>
      <c r="R92" s="185">
        <f t="shared" si="15"/>
        <v>46912.149787638853</v>
      </c>
    </row>
    <row r="93" spans="1:18" x14ac:dyDescent="0.25">
      <c r="A93" s="134">
        <f t="shared" si="22"/>
        <v>47665</v>
      </c>
      <c r="B93" s="135">
        <v>80</v>
      </c>
      <c r="C93" s="136">
        <f t="shared" si="12"/>
        <v>429364.62034383736</v>
      </c>
      <c r="D93" s="137">
        <f t="shared" si="17"/>
        <v>1216.5330909742054</v>
      </c>
      <c r="E93" s="137">
        <f t="shared" si="16"/>
        <v>9242.4869852591764</v>
      </c>
      <c r="F93" s="137">
        <f t="shared" si="18"/>
        <v>10459.020076233382</v>
      </c>
      <c r="G93" s="137">
        <f t="shared" si="13"/>
        <v>420122.1333585782</v>
      </c>
      <c r="L93" s="184">
        <f t="shared" si="23"/>
        <v>47665</v>
      </c>
      <c r="M93" s="142">
        <v>80</v>
      </c>
      <c r="N93" s="150">
        <f t="shared" si="14"/>
        <v>46912.149787638853</v>
      </c>
      <c r="O93" s="185">
        <f t="shared" si="19"/>
        <v>132.91999999999999</v>
      </c>
      <c r="P93" s="185">
        <f t="shared" si="20"/>
        <v>1554.4007920256217</v>
      </c>
      <c r="Q93" s="185">
        <f t="shared" si="21"/>
        <v>1687.32</v>
      </c>
      <c r="R93" s="185">
        <f t="shared" si="15"/>
        <v>45357.748995613234</v>
      </c>
    </row>
    <row r="94" spans="1:18" x14ac:dyDescent="0.25">
      <c r="A94" s="134">
        <f t="shared" si="22"/>
        <v>47696</v>
      </c>
      <c r="B94" s="135">
        <v>81</v>
      </c>
      <c r="C94" s="136">
        <f t="shared" si="12"/>
        <v>420122.1333585782</v>
      </c>
      <c r="D94" s="137">
        <f t="shared" si="17"/>
        <v>1190.346044515971</v>
      </c>
      <c r="E94" s="137">
        <f t="shared" si="16"/>
        <v>9268.6740317174117</v>
      </c>
      <c r="F94" s="137">
        <f t="shared" si="18"/>
        <v>10459.020076233382</v>
      </c>
      <c r="G94" s="137">
        <f t="shared" si="13"/>
        <v>410853.45932686079</v>
      </c>
      <c r="L94" s="184">
        <f t="shared" si="23"/>
        <v>47696</v>
      </c>
      <c r="M94" s="142">
        <v>81</v>
      </c>
      <c r="N94" s="150">
        <f t="shared" si="14"/>
        <v>45357.748995613234</v>
      </c>
      <c r="O94" s="185">
        <f t="shared" si="19"/>
        <v>128.51</v>
      </c>
      <c r="P94" s="185">
        <f t="shared" si="20"/>
        <v>1558.8049276030276</v>
      </c>
      <c r="Q94" s="185">
        <f t="shared" si="21"/>
        <v>1687.32</v>
      </c>
      <c r="R94" s="185">
        <f t="shared" si="15"/>
        <v>43798.944068010205</v>
      </c>
    </row>
    <row r="95" spans="1:18" x14ac:dyDescent="0.25">
      <c r="A95" s="134">
        <f t="shared" si="22"/>
        <v>47727</v>
      </c>
      <c r="B95" s="135">
        <v>82</v>
      </c>
      <c r="C95" s="136">
        <f t="shared" si="12"/>
        <v>410853.45932686079</v>
      </c>
      <c r="D95" s="137">
        <f t="shared" si="17"/>
        <v>1164.0848014261051</v>
      </c>
      <c r="E95" s="137">
        <f t="shared" si="16"/>
        <v>9294.9352748072779</v>
      </c>
      <c r="F95" s="137">
        <f t="shared" si="18"/>
        <v>10459.020076233382</v>
      </c>
      <c r="G95" s="137">
        <f t="shared" si="13"/>
        <v>401558.52405205352</v>
      </c>
      <c r="L95" s="184">
        <f t="shared" si="23"/>
        <v>47727</v>
      </c>
      <c r="M95" s="142">
        <v>82</v>
      </c>
      <c r="N95" s="150">
        <f t="shared" si="14"/>
        <v>43798.944068010205</v>
      </c>
      <c r="O95" s="185">
        <f t="shared" si="19"/>
        <v>124.1</v>
      </c>
      <c r="P95" s="185">
        <f t="shared" si="20"/>
        <v>1563.2215415645694</v>
      </c>
      <c r="Q95" s="185">
        <f t="shared" si="21"/>
        <v>1687.32</v>
      </c>
      <c r="R95" s="185">
        <f t="shared" si="15"/>
        <v>42235.722526445636</v>
      </c>
    </row>
    <row r="96" spans="1:18" x14ac:dyDescent="0.25">
      <c r="A96" s="134">
        <f t="shared" si="22"/>
        <v>47757</v>
      </c>
      <c r="B96" s="135">
        <v>83</v>
      </c>
      <c r="C96" s="136">
        <f t="shared" si="12"/>
        <v>401558.52405205352</v>
      </c>
      <c r="D96" s="137">
        <f t="shared" si="17"/>
        <v>1137.7491514808178</v>
      </c>
      <c r="E96" s="137">
        <f t="shared" si="16"/>
        <v>9321.2709247525636</v>
      </c>
      <c r="F96" s="137">
        <f t="shared" si="18"/>
        <v>10459.020076233381</v>
      </c>
      <c r="G96" s="137">
        <f t="shared" si="13"/>
        <v>392237.25312730094</v>
      </c>
      <c r="L96" s="184">
        <f t="shared" si="23"/>
        <v>47757</v>
      </c>
      <c r="M96" s="142">
        <v>83</v>
      </c>
      <c r="N96" s="150">
        <f t="shared" si="14"/>
        <v>42235.722526445636</v>
      </c>
      <c r="O96" s="185">
        <f t="shared" si="19"/>
        <v>119.67</v>
      </c>
      <c r="P96" s="185">
        <f t="shared" si="20"/>
        <v>1567.650669265669</v>
      </c>
      <c r="Q96" s="185">
        <f t="shared" si="21"/>
        <v>1687.32</v>
      </c>
      <c r="R96" s="185">
        <f t="shared" si="15"/>
        <v>40668.071857179966</v>
      </c>
    </row>
    <row r="97" spans="1:18" x14ac:dyDescent="0.25">
      <c r="A97" s="134">
        <f t="shared" si="22"/>
        <v>47788</v>
      </c>
      <c r="B97" s="135">
        <v>84</v>
      </c>
      <c r="C97" s="136">
        <f t="shared" si="12"/>
        <v>392237.25312730094</v>
      </c>
      <c r="D97" s="137">
        <f t="shared" si="17"/>
        <v>1111.3388838606857</v>
      </c>
      <c r="E97" s="137">
        <f t="shared" si="16"/>
        <v>9347.6811923726964</v>
      </c>
      <c r="F97" s="137">
        <f t="shared" si="18"/>
        <v>10459.020076233382</v>
      </c>
      <c r="G97" s="137">
        <f t="shared" si="13"/>
        <v>382889.57193492824</v>
      </c>
      <c r="L97" s="184">
        <f t="shared" si="23"/>
        <v>47788</v>
      </c>
      <c r="M97" s="142">
        <v>84</v>
      </c>
      <c r="N97" s="150">
        <f t="shared" si="14"/>
        <v>40668.071857179966</v>
      </c>
      <c r="O97" s="185">
        <f t="shared" si="19"/>
        <v>115.23</v>
      </c>
      <c r="P97" s="185">
        <f t="shared" si="20"/>
        <v>1572.0923461619216</v>
      </c>
      <c r="Q97" s="185">
        <f t="shared" si="21"/>
        <v>1687.32</v>
      </c>
      <c r="R97" s="185">
        <f t="shared" si="15"/>
        <v>39095.979511018042</v>
      </c>
    </row>
    <row r="98" spans="1:18" x14ac:dyDescent="0.25">
      <c r="A98" s="134">
        <f t="shared" si="22"/>
        <v>47818</v>
      </c>
      <c r="B98" s="135">
        <v>85</v>
      </c>
      <c r="C98" s="136">
        <f t="shared" si="12"/>
        <v>382889.57193492824</v>
      </c>
      <c r="D98" s="137">
        <f t="shared" si="17"/>
        <v>1084.8537871489625</v>
      </c>
      <c r="E98" s="137">
        <f t="shared" si="16"/>
        <v>9374.16628908442</v>
      </c>
      <c r="F98" s="137">
        <f t="shared" si="18"/>
        <v>10459.020076233382</v>
      </c>
      <c r="G98" s="137">
        <f t="shared" si="13"/>
        <v>373515.40564584383</v>
      </c>
      <c r="L98" s="184">
        <f t="shared" si="23"/>
        <v>47818</v>
      </c>
      <c r="M98" s="142">
        <v>85</v>
      </c>
      <c r="N98" s="150">
        <f t="shared" si="14"/>
        <v>39095.979511018042</v>
      </c>
      <c r="O98" s="185">
        <f t="shared" si="19"/>
        <v>110.77</v>
      </c>
      <c r="P98" s="185">
        <f t="shared" si="20"/>
        <v>1576.5466078093805</v>
      </c>
      <c r="Q98" s="185">
        <f t="shared" si="21"/>
        <v>1687.32</v>
      </c>
      <c r="R98" s="185">
        <f t="shared" si="15"/>
        <v>37519.432903208661</v>
      </c>
    </row>
    <row r="99" spans="1:18" x14ac:dyDescent="0.25">
      <c r="A99" s="134">
        <f t="shared" si="22"/>
        <v>47849</v>
      </c>
      <c r="B99" s="135">
        <v>86</v>
      </c>
      <c r="C99" s="136">
        <f t="shared" si="12"/>
        <v>373515.40564584383</v>
      </c>
      <c r="D99" s="137">
        <f t="shared" si="17"/>
        <v>1058.2936493298903</v>
      </c>
      <c r="E99" s="137">
        <f t="shared" si="16"/>
        <v>9400.7264269034913</v>
      </c>
      <c r="F99" s="137">
        <f t="shared" si="18"/>
        <v>10459.020076233381</v>
      </c>
      <c r="G99" s="137">
        <f t="shared" si="13"/>
        <v>364114.67921894032</v>
      </c>
      <c r="L99" s="184">
        <f t="shared" si="23"/>
        <v>47849</v>
      </c>
      <c r="M99" s="142">
        <v>86</v>
      </c>
      <c r="N99" s="150">
        <f t="shared" si="14"/>
        <v>37519.432903208661</v>
      </c>
      <c r="O99" s="185">
        <f t="shared" si="19"/>
        <v>106.31</v>
      </c>
      <c r="P99" s="185">
        <f t="shared" si="20"/>
        <v>1581.0134898648405</v>
      </c>
      <c r="Q99" s="185">
        <f t="shared" si="21"/>
        <v>1687.32</v>
      </c>
      <c r="R99" s="185">
        <f t="shared" si="15"/>
        <v>35938.419413343821</v>
      </c>
    </row>
    <row r="100" spans="1:18" x14ac:dyDescent="0.25">
      <c r="A100" s="134">
        <f t="shared" si="22"/>
        <v>47880</v>
      </c>
      <c r="B100" s="135">
        <v>87</v>
      </c>
      <c r="C100" s="136">
        <f t="shared" si="12"/>
        <v>364114.67921894032</v>
      </c>
      <c r="D100" s="137">
        <f t="shared" si="17"/>
        <v>1031.658257786997</v>
      </c>
      <c r="E100" s="137">
        <f t="shared" si="16"/>
        <v>9427.361818446383</v>
      </c>
      <c r="F100" s="137">
        <f t="shared" si="18"/>
        <v>10459.020076233381</v>
      </c>
      <c r="G100" s="137">
        <f t="shared" si="13"/>
        <v>354687.31740049395</v>
      </c>
      <c r="L100" s="184">
        <f t="shared" si="23"/>
        <v>47880</v>
      </c>
      <c r="M100" s="142">
        <v>87</v>
      </c>
      <c r="N100" s="150">
        <f t="shared" si="14"/>
        <v>35938.419413343821</v>
      </c>
      <c r="O100" s="185">
        <f t="shared" si="19"/>
        <v>101.83</v>
      </c>
      <c r="P100" s="185">
        <f t="shared" si="20"/>
        <v>1585.493028086124</v>
      </c>
      <c r="Q100" s="185">
        <f t="shared" si="21"/>
        <v>1687.32</v>
      </c>
      <c r="R100" s="185">
        <f t="shared" si="15"/>
        <v>34352.926385257699</v>
      </c>
    </row>
    <row r="101" spans="1:18" x14ac:dyDescent="0.25">
      <c r="A101" s="134">
        <f t="shared" si="22"/>
        <v>47908</v>
      </c>
      <c r="B101" s="135">
        <v>88</v>
      </c>
      <c r="C101" s="136">
        <f t="shared" si="12"/>
        <v>354687.31740049395</v>
      </c>
      <c r="D101" s="137">
        <f t="shared" si="17"/>
        <v>1004.9473993013987</v>
      </c>
      <c r="E101" s="137">
        <f t="shared" si="16"/>
        <v>9454.0726769319826</v>
      </c>
      <c r="F101" s="137">
        <f t="shared" si="18"/>
        <v>10459.020076233381</v>
      </c>
      <c r="G101" s="137">
        <f t="shared" si="13"/>
        <v>345233.24472356198</v>
      </c>
      <c r="L101" s="184">
        <f t="shared" si="23"/>
        <v>47908</v>
      </c>
      <c r="M101" s="142">
        <v>88</v>
      </c>
      <c r="N101" s="150">
        <f t="shared" si="14"/>
        <v>34352.926385257699</v>
      </c>
      <c r="O101" s="185">
        <f t="shared" si="19"/>
        <v>97.33</v>
      </c>
      <c r="P101" s="185">
        <f t="shared" si="20"/>
        <v>1589.9852583323679</v>
      </c>
      <c r="Q101" s="185">
        <f t="shared" si="21"/>
        <v>1687.32</v>
      </c>
      <c r="R101" s="185">
        <f t="shared" si="15"/>
        <v>32762.941126925332</v>
      </c>
    </row>
    <row r="102" spans="1:18" x14ac:dyDescent="0.25">
      <c r="A102" s="134">
        <f t="shared" si="22"/>
        <v>47939</v>
      </c>
      <c r="B102" s="135">
        <v>89</v>
      </c>
      <c r="C102" s="136">
        <f t="shared" si="12"/>
        <v>345233.24472356198</v>
      </c>
      <c r="D102" s="137">
        <f t="shared" si="17"/>
        <v>978.16086005009151</v>
      </c>
      <c r="E102" s="137">
        <f t="shared" si="16"/>
        <v>9480.8592161832894</v>
      </c>
      <c r="F102" s="137">
        <f t="shared" si="18"/>
        <v>10459.020076233381</v>
      </c>
      <c r="G102" s="137">
        <f t="shared" si="13"/>
        <v>335752.38550737867</v>
      </c>
      <c r="L102" s="184">
        <f t="shared" si="23"/>
        <v>47939</v>
      </c>
      <c r="M102" s="142">
        <v>89</v>
      </c>
      <c r="N102" s="150">
        <f t="shared" si="14"/>
        <v>32762.941126925332</v>
      </c>
      <c r="O102" s="185">
        <f t="shared" si="19"/>
        <v>92.83</v>
      </c>
      <c r="P102" s="185">
        <f t="shared" si="20"/>
        <v>1594.4902165643095</v>
      </c>
      <c r="Q102" s="185">
        <f t="shared" si="21"/>
        <v>1687.32</v>
      </c>
      <c r="R102" s="185">
        <f t="shared" si="15"/>
        <v>31168.450910361022</v>
      </c>
    </row>
    <row r="103" spans="1:18" x14ac:dyDescent="0.25">
      <c r="A103" s="134">
        <f t="shared" si="22"/>
        <v>47969</v>
      </c>
      <c r="B103" s="135">
        <v>90</v>
      </c>
      <c r="C103" s="136">
        <f t="shared" si="12"/>
        <v>335752.38550737867</v>
      </c>
      <c r="D103" s="137">
        <f t="shared" si="17"/>
        <v>951.29842560423901</v>
      </c>
      <c r="E103" s="137">
        <f t="shared" si="16"/>
        <v>9507.7216506291443</v>
      </c>
      <c r="F103" s="137">
        <f t="shared" si="18"/>
        <v>10459.020076233382</v>
      </c>
      <c r="G103" s="137">
        <f t="shared" si="13"/>
        <v>326244.66385674954</v>
      </c>
      <c r="L103" s="184">
        <f t="shared" si="23"/>
        <v>47969</v>
      </c>
      <c r="M103" s="142">
        <v>90</v>
      </c>
      <c r="N103" s="150">
        <f t="shared" si="14"/>
        <v>31168.450910361022</v>
      </c>
      <c r="O103" s="185">
        <f t="shared" si="19"/>
        <v>88.31</v>
      </c>
      <c r="P103" s="185">
        <f t="shared" si="20"/>
        <v>1599.0079388445754</v>
      </c>
      <c r="Q103" s="185">
        <f t="shared" si="21"/>
        <v>1687.32</v>
      </c>
      <c r="R103" s="185">
        <f t="shared" si="15"/>
        <v>29569.442971516448</v>
      </c>
    </row>
    <row r="104" spans="1:18" x14ac:dyDescent="0.25">
      <c r="A104" s="134">
        <f t="shared" si="22"/>
        <v>48000</v>
      </c>
      <c r="B104" s="135">
        <v>91</v>
      </c>
      <c r="C104" s="136">
        <f t="shared" si="12"/>
        <v>326244.66385674954</v>
      </c>
      <c r="D104" s="137">
        <f t="shared" si="17"/>
        <v>924.3598809274564</v>
      </c>
      <c r="E104" s="137">
        <f t="shared" si="16"/>
        <v>9534.6601953059253</v>
      </c>
      <c r="F104" s="137">
        <f t="shared" si="18"/>
        <v>10459.020076233382</v>
      </c>
      <c r="G104" s="137">
        <f t="shared" si="13"/>
        <v>316710.0036614436</v>
      </c>
      <c r="L104" s="184">
        <f t="shared" si="23"/>
        <v>48000</v>
      </c>
      <c r="M104" s="142">
        <v>91</v>
      </c>
      <c r="N104" s="150">
        <f t="shared" si="14"/>
        <v>29569.442971516448</v>
      </c>
      <c r="O104" s="185">
        <f t="shared" si="19"/>
        <v>83.78</v>
      </c>
      <c r="P104" s="185">
        <f t="shared" si="20"/>
        <v>1603.5384613379686</v>
      </c>
      <c r="Q104" s="185">
        <f t="shared" si="21"/>
        <v>1687.32</v>
      </c>
      <c r="R104" s="185">
        <f t="shared" si="15"/>
        <v>27965.90451017848</v>
      </c>
    </row>
    <row r="105" spans="1:18" x14ac:dyDescent="0.25">
      <c r="A105" s="134">
        <f t="shared" si="22"/>
        <v>48030</v>
      </c>
      <c r="B105" s="135">
        <v>92</v>
      </c>
      <c r="C105" s="136">
        <f t="shared" si="12"/>
        <v>316710.0036614436</v>
      </c>
      <c r="D105" s="137">
        <f t="shared" si="17"/>
        <v>897.34501037408961</v>
      </c>
      <c r="E105" s="137">
        <f t="shared" si="16"/>
        <v>9561.6750658592919</v>
      </c>
      <c r="F105" s="137">
        <f t="shared" si="18"/>
        <v>10459.020076233381</v>
      </c>
      <c r="G105" s="137">
        <f t="shared" si="13"/>
        <v>307148.32859558432</v>
      </c>
      <c r="L105" s="184">
        <f t="shared" si="23"/>
        <v>48030</v>
      </c>
      <c r="M105" s="142">
        <v>92</v>
      </c>
      <c r="N105" s="150">
        <f t="shared" si="14"/>
        <v>27965.90451017848</v>
      </c>
      <c r="O105" s="185">
        <f t="shared" si="19"/>
        <v>79.239999999999995</v>
      </c>
      <c r="P105" s="185">
        <f t="shared" si="20"/>
        <v>1608.0818203117592</v>
      </c>
      <c r="Q105" s="185">
        <f t="shared" si="21"/>
        <v>1687.32</v>
      </c>
      <c r="R105" s="185">
        <f t="shared" si="15"/>
        <v>26357.82268986672</v>
      </c>
    </row>
    <row r="106" spans="1:18" x14ac:dyDescent="0.25">
      <c r="A106" s="134">
        <f t="shared" si="22"/>
        <v>48061</v>
      </c>
      <c r="B106" s="135">
        <v>93</v>
      </c>
      <c r="C106" s="136">
        <f t="shared" si="12"/>
        <v>307148.32859558432</v>
      </c>
      <c r="D106" s="137">
        <f t="shared" si="17"/>
        <v>870.25359768748808</v>
      </c>
      <c r="E106" s="137">
        <f t="shared" si="16"/>
        <v>9588.7664785458928</v>
      </c>
      <c r="F106" s="137">
        <f t="shared" si="18"/>
        <v>10459.020076233381</v>
      </c>
      <c r="G106" s="137">
        <f t="shared" si="13"/>
        <v>297559.56211703841</v>
      </c>
      <c r="L106" s="184">
        <f t="shared" si="23"/>
        <v>48061</v>
      </c>
      <c r="M106" s="142">
        <v>93</v>
      </c>
      <c r="N106" s="150">
        <f t="shared" si="14"/>
        <v>26357.82268986672</v>
      </c>
      <c r="O106" s="185">
        <f t="shared" si="19"/>
        <v>74.680000000000007</v>
      </c>
      <c r="P106" s="185">
        <f t="shared" si="20"/>
        <v>1612.6380521359758</v>
      </c>
      <c r="Q106" s="185">
        <f t="shared" si="21"/>
        <v>1687.32</v>
      </c>
      <c r="R106" s="185">
        <f t="shared" si="15"/>
        <v>24745.184637730745</v>
      </c>
    </row>
    <row r="107" spans="1:18" x14ac:dyDescent="0.25">
      <c r="A107" s="134">
        <f t="shared" si="22"/>
        <v>48092</v>
      </c>
      <c r="B107" s="135">
        <v>94</v>
      </c>
      <c r="C107" s="136">
        <f t="shared" si="12"/>
        <v>297559.56211703841</v>
      </c>
      <c r="D107" s="137">
        <f t="shared" si="17"/>
        <v>843.0854259982749</v>
      </c>
      <c r="E107" s="137">
        <f t="shared" si="16"/>
        <v>9615.9346502351073</v>
      </c>
      <c r="F107" s="137">
        <f t="shared" si="18"/>
        <v>10459.020076233382</v>
      </c>
      <c r="G107" s="137">
        <f t="shared" si="13"/>
        <v>287943.6274668033</v>
      </c>
      <c r="L107" s="184">
        <f t="shared" si="23"/>
        <v>48092</v>
      </c>
      <c r="M107" s="142">
        <v>94</v>
      </c>
      <c r="N107" s="150">
        <f t="shared" si="14"/>
        <v>24745.184637730745</v>
      </c>
      <c r="O107" s="185">
        <f t="shared" si="19"/>
        <v>70.11</v>
      </c>
      <c r="P107" s="185">
        <f t="shared" si="20"/>
        <v>1617.2071932836946</v>
      </c>
      <c r="Q107" s="185">
        <f t="shared" si="21"/>
        <v>1687.32</v>
      </c>
      <c r="R107" s="185">
        <f t="shared" si="15"/>
        <v>23127.977444447049</v>
      </c>
    </row>
    <row r="108" spans="1:18" x14ac:dyDescent="0.25">
      <c r="A108" s="134">
        <f t="shared" si="22"/>
        <v>48122</v>
      </c>
      <c r="B108" s="135">
        <v>95</v>
      </c>
      <c r="C108" s="136">
        <f t="shared" si="12"/>
        <v>287943.6274668033</v>
      </c>
      <c r="D108" s="137">
        <f t="shared" si="17"/>
        <v>815.84027782260875</v>
      </c>
      <c r="E108" s="137">
        <f t="shared" si="16"/>
        <v>9643.1797984107725</v>
      </c>
      <c r="F108" s="137">
        <f t="shared" si="18"/>
        <v>10459.020076233381</v>
      </c>
      <c r="G108" s="137">
        <f t="shared" si="13"/>
        <v>278300.4476683925</v>
      </c>
      <c r="L108" s="184">
        <f t="shared" si="23"/>
        <v>48122</v>
      </c>
      <c r="M108" s="142">
        <v>95</v>
      </c>
      <c r="N108" s="150">
        <f t="shared" si="14"/>
        <v>23127.977444447049</v>
      </c>
      <c r="O108" s="185">
        <f t="shared" si="19"/>
        <v>65.53</v>
      </c>
      <c r="P108" s="185">
        <f t="shared" si="20"/>
        <v>1621.7892803313314</v>
      </c>
      <c r="Q108" s="185">
        <f t="shared" si="21"/>
        <v>1687.32</v>
      </c>
      <c r="R108" s="185">
        <f t="shared" si="15"/>
        <v>21506.18816411572</v>
      </c>
    </row>
    <row r="109" spans="1:18" x14ac:dyDescent="0.25">
      <c r="A109" s="134">
        <f t="shared" si="22"/>
        <v>48153</v>
      </c>
      <c r="B109" s="135">
        <v>96</v>
      </c>
      <c r="C109" s="136">
        <f t="shared" si="12"/>
        <v>278300.4476683925</v>
      </c>
      <c r="D109" s="137">
        <f t="shared" si="17"/>
        <v>788.51793506044487</v>
      </c>
      <c r="E109" s="137">
        <f t="shared" si="16"/>
        <v>9670.5021411729376</v>
      </c>
      <c r="F109" s="137">
        <f t="shared" si="18"/>
        <v>10459.020076233382</v>
      </c>
      <c r="G109" s="137">
        <f t="shared" si="13"/>
        <v>268629.94552721956</v>
      </c>
      <c r="L109" s="184">
        <f t="shared" si="23"/>
        <v>48153</v>
      </c>
      <c r="M109" s="142">
        <v>96</v>
      </c>
      <c r="N109" s="150">
        <f t="shared" si="14"/>
        <v>21506.18816411572</v>
      </c>
      <c r="O109" s="185">
        <f t="shared" si="19"/>
        <v>60.93</v>
      </c>
      <c r="P109" s="185">
        <f t="shared" si="20"/>
        <v>1626.3843499589368</v>
      </c>
      <c r="Q109" s="185">
        <f t="shared" si="21"/>
        <v>1687.32</v>
      </c>
      <c r="R109" s="185">
        <f t="shared" si="15"/>
        <v>19879.803814156781</v>
      </c>
    </row>
    <row r="110" spans="1:18" x14ac:dyDescent="0.25">
      <c r="A110" s="134">
        <f t="shared" si="22"/>
        <v>48183</v>
      </c>
      <c r="B110" s="135">
        <v>97</v>
      </c>
      <c r="C110" s="136">
        <f t="shared" si="12"/>
        <v>268629.94552721956</v>
      </c>
      <c r="D110" s="137">
        <f t="shared" si="17"/>
        <v>761.11817899378821</v>
      </c>
      <c r="E110" s="137">
        <f t="shared" si="16"/>
        <v>9697.9018972395934</v>
      </c>
      <c r="F110" s="137">
        <f t="shared" si="18"/>
        <v>10459.020076233381</v>
      </c>
      <c r="G110" s="137">
        <f t="shared" si="13"/>
        <v>258932.04362997998</v>
      </c>
      <c r="L110" s="184">
        <f t="shared" si="23"/>
        <v>48183</v>
      </c>
      <c r="M110" s="142">
        <v>97</v>
      </c>
      <c r="N110" s="150">
        <f t="shared" si="14"/>
        <v>19879.803814156781</v>
      </c>
      <c r="O110" s="185">
        <f t="shared" si="19"/>
        <v>56.33</v>
      </c>
      <c r="P110" s="185">
        <f t="shared" si="20"/>
        <v>1630.9924389504874</v>
      </c>
      <c r="Q110" s="185">
        <f t="shared" si="21"/>
        <v>1687.32</v>
      </c>
      <c r="R110" s="185">
        <f t="shared" si="15"/>
        <v>18248.811375206293</v>
      </c>
    </row>
    <row r="111" spans="1:18" x14ac:dyDescent="0.25">
      <c r="A111" s="134">
        <f t="shared" si="22"/>
        <v>48214</v>
      </c>
      <c r="B111" s="135">
        <v>98</v>
      </c>
      <c r="C111" s="136">
        <f t="shared" si="12"/>
        <v>258932.04362997998</v>
      </c>
      <c r="D111" s="137">
        <f t="shared" si="17"/>
        <v>733.64079028494268</v>
      </c>
      <c r="E111" s="137">
        <f t="shared" si="16"/>
        <v>9725.3792859484402</v>
      </c>
      <c r="F111" s="137">
        <f t="shared" si="18"/>
        <v>10459.020076233382</v>
      </c>
      <c r="G111" s="137">
        <f t="shared" si="13"/>
        <v>249206.66434403154</v>
      </c>
      <c r="L111" s="184">
        <f t="shared" si="23"/>
        <v>48214</v>
      </c>
      <c r="M111" s="142">
        <v>98</v>
      </c>
      <c r="N111" s="150">
        <f t="shared" si="14"/>
        <v>18248.811375206293</v>
      </c>
      <c r="O111" s="185">
        <f t="shared" si="19"/>
        <v>51.7</v>
      </c>
      <c r="P111" s="185">
        <f t="shared" si="20"/>
        <v>1635.6135841941807</v>
      </c>
      <c r="Q111" s="185">
        <f t="shared" si="21"/>
        <v>1687.32</v>
      </c>
      <c r="R111" s="185">
        <f t="shared" si="15"/>
        <v>16613.197791012113</v>
      </c>
    </row>
    <row r="112" spans="1:18" x14ac:dyDescent="0.25">
      <c r="A112" s="134">
        <f t="shared" si="22"/>
        <v>48245</v>
      </c>
      <c r="B112" s="135">
        <v>99</v>
      </c>
      <c r="C112" s="136">
        <f t="shared" si="12"/>
        <v>249206.66434403154</v>
      </c>
      <c r="D112" s="137">
        <f t="shared" si="17"/>
        <v>706.0855489747554</v>
      </c>
      <c r="E112" s="137">
        <f t="shared" si="16"/>
        <v>9752.934527258627</v>
      </c>
      <c r="F112" s="137">
        <f t="shared" si="18"/>
        <v>10459.020076233382</v>
      </c>
      <c r="G112" s="137">
        <f t="shared" si="13"/>
        <v>239453.72981677292</v>
      </c>
      <c r="L112" s="184">
        <f t="shared" si="23"/>
        <v>48245</v>
      </c>
      <c r="M112" s="142">
        <v>99</v>
      </c>
      <c r="N112" s="150">
        <f t="shared" si="14"/>
        <v>16613.197791012113</v>
      </c>
      <c r="O112" s="185">
        <f t="shared" si="19"/>
        <v>47.07</v>
      </c>
      <c r="P112" s="185">
        <f t="shared" si="20"/>
        <v>1640.2478226827307</v>
      </c>
      <c r="Q112" s="185">
        <f t="shared" si="21"/>
        <v>1687.32</v>
      </c>
      <c r="R112" s="185">
        <f t="shared" si="15"/>
        <v>14972.949968329383</v>
      </c>
    </row>
    <row r="113" spans="1:18" x14ac:dyDescent="0.25">
      <c r="A113" s="134">
        <f t="shared" si="22"/>
        <v>48274</v>
      </c>
      <c r="B113" s="135">
        <v>100</v>
      </c>
      <c r="C113" s="136">
        <f t="shared" si="12"/>
        <v>239453.72981677292</v>
      </c>
      <c r="D113" s="137">
        <f t="shared" si="17"/>
        <v>678.45223448085596</v>
      </c>
      <c r="E113" s="137">
        <f t="shared" si="16"/>
        <v>9780.5678417525251</v>
      </c>
      <c r="F113" s="137">
        <f t="shared" si="18"/>
        <v>10459.020076233381</v>
      </c>
      <c r="G113" s="137">
        <f t="shared" si="13"/>
        <v>229673.1619750204</v>
      </c>
      <c r="L113" s="184">
        <f t="shared" si="23"/>
        <v>48274</v>
      </c>
      <c r="M113" s="142">
        <v>100</v>
      </c>
      <c r="N113" s="150">
        <f t="shared" si="14"/>
        <v>14972.949968329383</v>
      </c>
      <c r="O113" s="185">
        <f t="shared" si="19"/>
        <v>42.42</v>
      </c>
      <c r="P113" s="185">
        <f t="shared" si="20"/>
        <v>1644.8951915136649</v>
      </c>
      <c r="Q113" s="185">
        <f t="shared" si="21"/>
        <v>1687.32</v>
      </c>
      <c r="R113" s="185">
        <f t="shared" si="15"/>
        <v>13328.054776815719</v>
      </c>
    </row>
    <row r="114" spans="1:18" x14ac:dyDescent="0.25">
      <c r="A114" s="134">
        <f t="shared" si="22"/>
        <v>48305</v>
      </c>
      <c r="B114" s="135">
        <v>101</v>
      </c>
      <c r="C114" s="136">
        <f t="shared" si="12"/>
        <v>229673.1619750204</v>
      </c>
      <c r="D114" s="137">
        <f t="shared" si="17"/>
        <v>650.74062559589038</v>
      </c>
      <c r="E114" s="137">
        <f t="shared" si="16"/>
        <v>9808.2794506374921</v>
      </c>
      <c r="F114" s="137">
        <f t="shared" si="18"/>
        <v>10459.020076233382</v>
      </c>
      <c r="G114" s="137">
        <f t="shared" si="13"/>
        <v>219864.88252438291</v>
      </c>
      <c r="L114" s="184">
        <f t="shared" si="23"/>
        <v>48305</v>
      </c>
      <c r="M114" s="142">
        <v>101</v>
      </c>
      <c r="N114" s="150">
        <f t="shared" si="14"/>
        <v>13328.054776815719</v>
      </c>
      <c r="O114" s="185">
        <f t="shared" si="19"/>
        <v>37.76</v>
      </c>
      <c r="P114" s="185">
        <f t="shared" si="20"/>
        <v>1649.5557278896204</v>
      </c>
      <c r="Q114" s="185">
        <f t="shared" si="21"/>
        <v>1687.32</v>
      </c>
      <c r="R114" s="185">
        <f t="shared" si="15"/>
        <v>11678.4990489261</v>
      </c>
    </row>
    <row r="115" spans="1:18" x14ac:dyDescent="0.25">
      <c r="A115" s="134">
        <f t="shared" si="22"/>
        <v>48335</v>
      </c>
      <c r="B115" s="135">
        <v>102</v>
      </c>
      <c r="C115" s="136">
        <f t="shared" si="12"/>
        <v>219864.88252438291</v>
      </c>
      <c r="D115" s="137">
        <f t="shared" si="17"/>
        <v>622.95050048575092</v>
      </c>
      <c r="E115" s="137">
        <f t="shared" si="16"/>
        <v>9836.0695757476315</v>
      </c>
      <c r="F115" s="137">
        <f t="shared" si="18"/>
        <v>10459.020076233382</v>
      </c>
      <c r="G115" s="137">
        <f t="shared" si="13"/>
        <v>210028.81294863528</v>
      </c>
      <c r="L115" s="184">
        <f t="shared" si="23"/>
        <v>48335</v>
      </c>
      <c r="M115" s="142">
        <v>102</v>
      </c>
      <c r="N115" s="150">
        <f t="shared" si="14"/>
        <v>11678.4990489261</v>
      </c>
      <c r="O115" s="185">
        <f t="shared" si="19"/>
        <v>33.090000000000003</v>
      </c>
      <c r="P115" s="185">
        <f t="shared" si="20"/>
        <v>1654.2294691186412</v>
      </c>
      <c r="Q115" s="185">
        <f t="shared" si="21"/>
        <v>1687.32</v>
      </c>
      <c r="R115" s="185">
        <f t="shared" si="15"/>
        <v>10024.269579807458</v>
      </c>
    </row>
    <row r="116" spans="1:18" x14ac:dyDescent="0.25">
      <c r="A116" s="134">
        <f t="shared" si="22"/>
        <v>48366</v>
      </c>
      <c r="B116" s="135">
        <v>103</v>
      </c>
      <c r="C116" s="136">
        <f t="shared" si="12"/>
        <v>210028.81294863528</v>
      </c>
      <c r="D116" s="137">
        <f t="shared" si="17"/>
        <v>595.08163668779923</v>
      </c>
      <c r="E116" s="137">
        <f t="shared" si="16"/>
        <v>9863.9384395455818</v>
      </c>
      <c r="F116" s="137">
        <f t="shared" si="18"/>
        <v>10459.020076233381</v>
      </c>
      <c r="G116" s="137">
        <f t="shared" si="13"/>
        <v>200164.87450908971</v>
      </c>
      <c r="L116" s="184">
        <f t="shared" si="23"/>
        <v>48366</v>
      </c>
      <c r="M116" s="142">
        <v>103</v>
      </c>
      <c r="N116" s="150">
        <f t="shared" si="14"/>
        <v>10024.269579807458</v>
      </c>
      <c r="O116" s="185">
        <f t="shared" si="19"/>
        <v>28.4</v>
      </c>
      <c r="P116" s="185">
        <f t="shared" si="20"/>
        <v>1658.9164526144773</v>
      </c>
      <c r="Q116" s="185">
        <f t="shared" si="21"/>
        <v>1687.32</v>
      </c>
      <c r="R116" s="185">
        <f t="shared" si="15"/>
        <v>8365.3531271929805</v>
      </c>
    </row>
    <row r="117" spans="1:18" x14ac:dyDescent="0.25">
      <c r="A117" s="134">
        <f t="shared" si="22"/>
        <v>48396</v>
      </c>
      <c r="B117" s="135">
        <v>104</v>
      </c>
      <c r="C117" s="136">
        <f t="shared" si="12"/>
        <v>200164.87450908971</v>
      </c>
      <c r="D117" s="137">
        <f t="shared" si="17"/>
        <v>567.13381110908676</v>
      </c>
      <c r="E117" s="137">
        <f t="shared" si="16"/>
        <v>9891.8862651242944</v>
      </c>
      <c r="F117" s="137">
        <f t="shared" si="18"/>
        <v>10459.020076233381</v>
      </c>
      <c r="G117" s="137">
        <f t="shared" si="13"/>
        <v>190272.98824396543</v>
      </c>
      <c r="L117" s="184">
        <f t="shared" si="23"/>
        <v>48396</v>
      </c>
      <c r="M117" s="142">
        <v>104</v>
      </c>
      <c r="N117" s="150">
        <f t="shared" si="14"/>
        <v>8365.3531271929805</v>
      </c>
      <c r="O117" s="185">
        <f t="shared" si="19"/>
        <v>23.7</v>
      </c>
      <c r="P117" s="185">
        <f t="shared" si="20"/>
        <v>1663.6167158968849</v>
      </c>
      <c r="Q117" s="185">
        <f t="shared" si="21"/>
        <v>1687.32</v>
      </c>
      <c r="R117" s="185">
        <f t="shared" si="15"/>
        <v>6701.7364112960959</v>
      </c>
    </row>
    <row r="118" spans="1:18" x14ac:dyDescent="0.25">
      <c r="A118" s="134">
        <f t="shared" si="22"/>
        <v>48427</v>
      </c>
      <c r="B118" s="135">
        <v>105</v>
      </c>
      <c r="C118" s="136">
        <f t="shared" si="12"/>
        <v>190272.98824396543</v>
      </c>
      <c r="D118" s="137">
        <f t="shared" si="17"/>
        <v>539.10680002456797</v>
      </c>
      <c r="E118" s="137">
        <f t="shared" si="16"/>
        <v>9919.9132762088138</v>
      </c>
      <c r="F118" s="137">
        <f t="shared" si="18"/>
        <v>10459.020076233382</v>
      </c>
      <c r="G118" s="137">
        <f t="shared" si="13"/>
        <v>180353.07496775661</v>
      </c>
      <c r="L118" s="184">
        <f t="shared" si="23"/>
        <v>48427</v>
      </c>
      <c r="M118" s="142">
        <v>105</v>
      </c>
      <c r="N118" s="150">
        <f t="shared" si="14"/>
        <v>6701.7364112960959</v>
      </c>
      <c r="O118" s="185">
        <f t="shared" si="19"/>
        <v>18.989999999999998</v>
      </c>
      <c r="P118" s="185">
        <f t="shared" si="20"/>
        <v>1668.3302965919261</v>
      </c>
      <c r="Q118" s="185">
        <f t="shared" si="21"/>
        <v>1687.32</v>
      </c>
      <c r="R118" s="185">
        <f t="shared" si="15"/>
        <v>5033.4061147041702</v>
      </c>
    </row>
    <row r="119" spans="1:18" x14ac:dyDescent="0.25">
      <c r="A119" s="134">
        <f t="shared" si="22"/>
        <v>48458</v>
      </c>
      <c r="B119" s="135">
        <v>106</v>
      </c>
      <c r="C119" s="136">
        <f t="shared" si="12"/>
        <v>180353.07496775661</v>
      </c>
      <c r="D119" s="137">
        <f t="shared" si="17"/>
        <v>511.0003790753097</v>
      </c>
      <c r="E119" s="137">
        <f t="shared" si="16"/>
        <v>9948.0196971580717</v>
      </c>
      <c r="F119" s="137">
        <f t="shared" si="18"/>
        <v>10459.020076233381</v>
      </c>
      <c r="G119" s="137">
        <f t="shared" si="13"/>
        <v>170405.05527059853</v>
      </c>
      <c r="L119" s="184">
        <f t="shared" si="23"/>
        <v>48458</v>
      </c>
      <c r="M119" s="142">
        <v>106</v>
      </c>
      <c r="N119" s="150">
        <f t="shared" si="14"/>
        <v>5033.4061147041702</v>
      </c>
      <c r="O119" s="185">
        <f t="shared" si="19"/>
        <v>14.26</v>
      </c>
      <c r="P119" s="185">
        <f t="shared" si="20"/>
        <v>1673.0572324322698</v>
      </c>
      <c r="Q119" s="185">
        <f t="shared" si="21"/>
        <v>1687.32</v>
      </c>
      <c r="R119" s="185">
        <f t="shared" si="15"/>
        <v>3360.3488822719005</v>
      </c>
    </row>
    <row r="120" spans="1:18" x14ac:dyDescent="0.25">
      <c r="A120" s="134">
        <f t="shared" si="22"/>
        <v>48488</v>
      </c>
      <c r="B120" s="135">
        <v>107</v>
      </c>
      <c r="C120" s="136">
        <f t="shared" si="12"/>
        <v>170405.05527059853</v>
      </c>
      <c r="D120" s="137">
        <f t="shared" si="17"/>
        <v>482.81432326669511</v>
      </c>
      <c r="E120" s="137">
        <f t="shared" si="16"/>
        <v>9976.2057529666872</v>
      </c>
      <c r="F120" s="137">
        <f t="shared" si="18"/>
        <v>10459.020076233382</v>
      </c>
      <c r="G120" s="137">
        <f t="shared" si="13"/>
        <v>160428.84951763184</v>
      </c>
      <c r="L120" s="184">
        <f t="shared" si="23"/>
        <v>48488</v>
      </c>
      <c r="M120" s="142">
        <v>107</v>
      </c>
      <c r="N120" s="150">
        <f t="shared" si="14"/>
        <v>3360.3488822719005</v>
      </c>
      <c r="O120" s="185">
        <f t="shared" si="19"/>
        <v>9.52</v>
      </c>
      <c r="P120" s="185">
        <f t="shared" si="20"/>
        <v>1677.7975612574944</v>
      </c>
      <c r="Q120" s="185">
        <f t="shared" si="21"/>
        <v>1687.32</v>
      </c>
      <c r="R120" s="185">
        <f t="shared" si="15"/>
        <v>1682.5513210144061</v>
      </c>
    </row>
    <row r="121" spans="1:18" x14ac:dyDescent="0.25">
      <c r="A121" s="134">
        <f t="shared" si="22"/>
        <v>48519</v>
      </c>
      <c r="B121" s="135">
        <v>108</v>
      </c>
      <c r="C121" s="136">
        <f t="shared" si="12"/>
        <v>160428.84951763184</v>
      </c>
      <c r="D121" s="137">
        <f t="shared" si="17"/>
        <v>454.54840696662285</v>
      </c>
      <c r="E121" s="137">
        <f t="shared" si="16"/>
        <v>10004.471669266759</v>
      </c>
      <c r="F121" s="137">
        <f t="shared" si="18"/>
        <v>10459.020076233382</v>
      </c>
      <c r="G121" s="137">
        <f t="shared" si="13"/>
        <v>150424.37784836508</v>
      </c>
      <c r="L121" s="184">
        <f t="shared" si="23"/>
        <v>48519</v>
      </c>
      <c r="M121" s="142">
        <v>108</v>
      </c>
      <c r="N121" s="150">
        <f t="shared" si="14"/>
        <v>1682.5513210144061</v>
      </c>
      <c r="O121" s="185">
        <f t="shared" si="19"/>
        <v>4.7699999999999996</v>
      </c>
      <c r="P121" s="185">
        <f t="shared" si="20"/>
        <v>1682.5513210143909</v>
      </c>
      <c r="Q121" s="185">
        <f t="shared" si="21"/>
        <v>1687.32</v>
      </c>
      <c r="R121" s="185">
        <f t="shared" si="15"/>
        <v>1.5234036254696548E-11</v>
      </c>
    </row>
    <row r="122" spans="1:18" x14ac:dyDescent="0.25">
      <c r="A122" s="134"/>
      <c r="B122" s="135"/>
      <c r="C122" s="136"/>
      <c r="D122" s="137"/>
      <c r="E122" s="137"/>
      <c r="F122" s="137"/>
      <c r="G122" s="137"/>
      <c r="L122" s="184"/>
      <c r="M122" s="142"/>
      <c r="N122" s="150"/>
      <c r="O122" s="185"/>
      <c r="P122" s="185"/>
      <c r="Q122" s="185"/>
      <c r="R122" s="185"/>
    </row>
    <row r="123" spans="1:18" x14ac:dyDescent="0.25">
      <c r="A123" s="134"/>
      <c r="B123" s="135"/>
      <c r="C123" s="136"/>
      <c r="D123" s="137"/>
      <c r="E123" s="137"/>
      <c r="F123" s="137"/>
      <c r="G123" s="137"/>
      <c r="L123" s="184"/>
      <c r="M123" s="142"/>
      <c r="N123" s="150"/>
      <c r="O123" s="185"/>
      <c r="P123" s="185"/>
      <c r="Q123" s="185"/>
      <c r="R123" s="185"/>
    </row>
    <row r="124" spans="1:18" x14ac:dyDescent="0.25">
      <c r="A124" s="134"/>
      <c r="B124" s="135"/>
      <c r="C124" s="136"/>
      <c r="D124" s="137"/>
      <c r="E124" s="137"/>
      <c r="F124" s="137"/>
      <c r="G124" s="137"/>
      <c r="L124" s="184"/>
      <c r="M124" s="142"/>
      <c r="N124" s="150"/>
      <c r="O124" s="185"/>
      <c r="P124" s="185"/>
      <c r="Q124" s="185"/>
      <c r="R124" s="185"/>
    </row>
    <row r="125" spans="1:18" x14ac:dyDescent="0.25">
      <c r="A125" s="134"/>
      <c r="B125" s="135"/>
      <c r="C125" s="136"/>
      <c r="D125" s="137"/>
      <c r="E125" s="137"/>
      <c r="F125" s="137"/>
      <c r="G125" s="137"/>
      <c r="L125" s="184"/>
      <c r="M125" s="142"/>
      <c r="N125" s="150"/>
      <c r="O125" s="185"/>
      <c r="P125" s="185"/>
      <c r="Q125" s="185"/>
      <c r="R125" s="185"/>
    </row>
    <row r="126" spans="1:18" x14ac:dyDescent="0.25">
      <c r="A126" s="134"/>
      <c r="B126" s="135"/>
      <c r="C126" s="136"/>
      <c r="D126" s="137"/>
      <c r="E126" s="137"/>
      <c r="F126" s="137"/>
      <c r="G126" s="137"/>
      <c r="L126" s="184"/>
      <c r="M126" s="142"/>
      <c r="N126" s="150"/>
      <c r="O126" s="185"/>
      <c r="P126" s="185"/>
      <c r="Q126" s="185"/>
      <c r="R126" s="185"/>
    </row>
    <row r="127" spans="1:18" x14ac:dyDescent="0.25">
      <c r="A127" s="134"/>
      <c r="B127" s="135"/>
      <c r="C127" s="136"/>
      <c r="D127" s="137"/>
      <c r="E127" s="137"/>
      <c r="F127" s="137"/>
      <c r="G127" s="137"/>
      <c r="L127" s="184"/>
      <c r="M127" s="142"/>
      <c r="N127" s="150"/>
      <c r="O127" s="185"/>
      <c r="P127" s="185"/>
      <c r="Q127" s="185"/>
      <c r="R127" s="185"/>
    </row>
    <row r="128" spans="1:18" x14ac:dyDescent="0.25">
      <c r="A128" s="134"/>
      <c r="B128" s="135"/>
      <c r="C128" s="136"/>
      <c r="D128" s="137"/>
      <c r="E128" s="137"/>
      <c r="F128" s="137"/>
      <c r="G128" s="137"/>
      <c r="L128" s="184"/>
      <c r="M128" s="142"/>
      <c r="N128" s="150"/>
      <c r="O128" s="185"/>
      <c r="P128" s="185"/>
      <c r="Q128" s="185"/>
      <c r="R128" s="185"/>
    </row>
    <row r="129" spans="1:18" x14ac:dyDescent="0.25">
      <c r="A129" s="134"/>
      <c r="B129" s="135"/>
      <c r="C129" s="136"/>
      <c r="D129" s="137"/>
      <c r="E129" s="137"/>
      <c r="F129" s="137"/>
      <c r="G129" s="137"/>
      <c r="L129" s="184"/>
      <c r="M129" s="142"/>
      <c r="N129" s="150"/>
      <c r="O129" s="185"/>
      <c r="P129" s="185"/>
      <c r="Q129" s="185"/>
      <c r="R129" s="185"/>
    </row>
    <row r="130" spans="1:18" x14ac:dyDescent="0.25">
      <c r="A130" s="134"/>
      <c r="B130" s="135"/>
      <c r="C130" s="136"/>
      <c r="D130" s="137"/>
      <c r="E130" s="137"/>
      <c r="F130" s="137"/>
      <c r="G130" s="137"/>
      <c r="L130" s="184"/>
      <c r="M130" s="142"/>
      <c r="N130" s="150"/>
      <c r="O130" s="185"/>
      <c r="P130" s="185"/>
      <c r="Q130" s="185"/>
      <c r="R130" s="185"/>
    </row>
    <row r="131" spans="1:18" x14ac:dyDescent="0.25">
      <c r="A131" s="134"/>
      <c r="B131" s="135"/>
      <c r="C131" s="136"/>
      <c r="D131" s="137"/>
      <c r="E131" s="137"/>
      <c r="F131" s="137"/>
      <c r="G131" s="137"/>
      <c r="L131" s="184"/>
      <c r="M131" s="142"/>
      <c r="N131" s="150"/>
      <c r="O131" s="185"/>
      <c r="P131" s="185"/>
      <c r="Q131" s="185"/>
      <c r="R131" s="185"/>
    </row>
    <row r="132" spans="1:18" x14ac:dyDescent="0.25">
      <c r="A132" s="134"/>
      <c r="B132" s="135"/>
      <c r="C132" s="136"/>
      <c r="D132" s="137"/>
      <c r="E132" s="137"/>
      <c r="F132" s="137"/>
      <c r="G132" s="137"/>
      <c r="L132" s="184"/>
      <c r="M132" s="142"/>
      <c r="N132" s="150"/>
      <c r="O132" s="185"/>
      <c r="P132" s="185"/>
      <c r="Q132" s="185"/>
      <c r="R132" s="185"/>
    </row>
    <row r="133" spans="1:18" x14ac:dyDescent="0.25">
      <c r="A133" s="132"/>
      <c r="B133" s="91"/>
      <c r="C133" s="104"/>
      <c r="D133" s="133"/>
      <c r="E133" s="133"/>
      <c r="F133" s="133"/>
      <c r="G133" s="133"/>
      <c r="L133" s="184"/>
      <c r="M133" s="142"/>
      <c r="N133" s="150"/>
      <c r="O133" s="185"/>
      <c r="P133" s="185"/>
      <c r="Q133" s="185"/>
      <c r="R133" s="18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C7C2E-DC23-4DB2-8838-64FDF02BBEC7}">
  <dimension ref="A1:R133"/>
  <sheetViews>
    <sheetView showOutlineSymbols="0" showWhiteSpace="0" workbookViewId="0">
      <selection activeCell="E8" sqref="E8"/>
    </sheetView>
  </sheetViews>
  <sheetFormatPr defaultColWidth="9.140625" defaultRowHeight="15" x14ac:dyDescent="0.25"/>
  <cols>
    <col min="1" max="1" width="9.140625" style="90"/>
    <col min="2" max="2" width="7.85546875" style="90" customWidth="1"/>
    <col min="3" max="3" width="14.7109375" style="90" customWidth="1"/>
    <col min="4" max="4" width="14.28515625" style="90" customWidth="1"/>
    <col min="5" max="6" width="14.7109375" style="90" customWidth="1"/>
    <col min="7" max="7" width="14.7109375" style="148" customWidth="1"/>
    <col min="8" max="11" width="9.140625" style="90"/>
    <col min="12" max="12" width="9.140625" style="165"/>
    <col min="13" max="13" width="11.28515625" style="165" customWidth="1"/>
    <col min="14" max="14" width="18.85546875" style="165" customWidth="1"/>
    <col min="15" max="15" width="14.28515625" style="165" customWidth="1"/>
    <col min="16" max="17" width="14.7109375" style="165" customWidth="1"/>
    <col min="18" max="18" width="14.7109375" style="221" customWidth="1"/>
    <col min="19" max="16384" width="9.140625" style="90"/>
  </cols>
  <sheetData>
    <row r="1" spans="1:18" x14ac:dyDescent="0.25">
      <c r="A1"/>
      <c r="B1" s="88"/>
      <c r="C1" s="88"/>
      <c r="D1" s="88"/>
      <c r="E1" s="88"/>
      <c r="F1" s="88"/>
      <c r="G1" s="212"/>
      <c r="L1" s="140"/>
      <c r="M1" s="140"/>
      <c r="N1" s="140"/>
      <c r="O1" s="140"/>
      <c r="P1" s="140"/>
      <c r="Q1" s="140"/>
      <c r="R1" s="218"/>
    </row>
    <row r="2" spans="1:18" x14ac:dyDescent="0.25">
      <c r="A2" s="88"/>
      <c r="B2" s="88"/>
      <c r="C2" s="88"/>
      <c r="D2" s="88"/>
      <c r="E2" s="88"/>
      <c r="F2" s="91"/>
      <c r="G2" s="213"/>
      <c r="L2" s="140"/>
      <c r="M2" s="140"/>
      <c r="N2" s="140"/>
      <c r="O2" s="140"/>
      <c r="P2" s="140"/>
      <c r="Q2" s="142"/>
      <c r="R2" s="219"/>
    </row>
    <row r="3" spans="1:18" x14ac:dyDescent="0.25">
      <c r="A3" s="88"/>
      <c r="B3" s="88"/>
      <c r="C3" s="88"/>
      <c r="D3" s="88"/>
      <c r="E3" s="88"/>
      <c r="F3" s="91"/>
      <c r="G3" s="213"/>
      <c r="L3" s="140"/>
      <c r="M3" s="140"/>
      <c r="N3" s="140"/>
      <c r="O3" s="140"/>
      <c r="P3" s="140"/>
      <c r="Q3" s="142"/>
      <c r="R3" s="219"/>
    </row>
    <row r="4" spans="1:18" ht="21" x14ac:dyDescent="0.35">
      <c r="A4" s="88"/>
      <c r="B4" s="144" t="s">
        <v>49</v>
      </c>
      <c r="C4" s="88"/>
      <c r="D4" s="88"/>
      <c r="E4" s="145"/>
      <c r="F4" s="146" t="s">
        <v>4</v>
      </c>
      <c r="G4" s="214"/>
      <c r="K4" s="148"/>
      <c r="L4" s="140"/>
      <c r="M4" s="149" t="s">
        <v>72</v>
      </c>
      <c r="N4" s="140"/>
      <c r="O4" s="140"/>
      <c r="P4" s="142"/>
      <c r="Q4" s="150"/>
      <c r="R4" s="220"/>
    </row>
    <row r="5" spans="1:18" x14ac:dyDescent="0.25">
      <c r="A5" s="88"/>
      <c r="B5" s="88"/>
      <c r="C5" s="88"/>
      <c r="D5" s="88"/>
      <c r="E5" s="88"/>
      <c r="F5" s="136"/>
      <c r="G5" s="215"/>
      <c r="K5" s="151"/>
      <c r="L5" s="140"/>
      <c r="M5" s="140"/>
      <c r="N5" s="140"/>
      <c r="O5" s="140"/>
      <c r="P5" s="140"/>
      <c r="Q5" s="150"/>
      <c r="R5" s="220"/>
    </row>
    <row r="6" spans="1:18" x14ac:dyDescent="0.25">
      <c r="A6" s="88"/>
      <c r="B6" s="152" t="s">
        <v>52</v>
      </c>
      <c r="C6" s="153"/>
      <c r="D6" s="154"/>
      <c r="E6" s="109">
        <v>45261</v>
      </c>
      <c r="F6" s="155"/>
      <c r="G6" s="215"/>
      <c r="K6" s="156"/>
      <c r="L6" s="140"/>
      <c r="M6" s="157" t="s">
        <v>52</v>
      </c>
      <c r="N6" s="158"/>
      <c r="O6" s="159"/>
      <c r="P6" s="160">
        <f>E6</f>
        <v>45261</v>
      </c>
      <c r="Q6" s="161"/>
      <c r="R6" s="220"/>
    </row>
    <row r="7" spans="1:18" x14ac:dyDescent="0.25">
      <c r="A7" s="88"/>
      <c r="B7" s="162" t="s">
        <v>54</v>
      </c>
      <c r="C7" s="135"/>
      <c r="E7" s="113">
        <v>108</v>
      </c>
      <c r="F7" s="163" t="s">
        <v>55</v>
      </c>
      <c r="G7" s="215"/>
      <c r="K7" s="139"/>
      <c r="L7" s="140"/>
      <c r="M7" s="164" t="s">
        <v>54</v>
      </c>
      <c r="N7" s="142"/>
      <c r="P7" s="166">
        <f>E7</f>
        <v>108</v>
      </c>
      <c r="Q7" s="167" t="s">
        <v>55</v>
      </c>
    </row>
    <row r="8" spans="1:18" x14ac:dyDescent="0.25">
      <c r="A8" s="88"/>
      <c r="B8" s="162" t="s">
        <v>62</v>
      </c>
      <c r="C8" s="135"/>
      <c r="D8" s="168">
        <f>E6-1</f>
        <v>45260</v>
      </c>
      <c r="E8" s="122">
        <v>98513.803630295239</v>
      </c>
      <c r="F8" s="163" t="s">
        <v>58</v>
      </c>
      <c r="G8" s="215"/>
      <c r="K8" s="139"/>
      <c r="L8" s="140"/>
      <c r="M8" s="164" t="s">
        <v>73</v>
      </c>
      <c r="N8" s="142"/>
      <c r="O8" s="169">
        <f>P6-1</f>
        <v>45260</v>
      </c>
      <c r="P8" s="170">
        <v>70232.81381057651</v>
      </c>
      <c r="Q8" s="167" t="s">
        <v>58</v>
      </c>
    </row>
    <row r="9" spans="1:18" x14ac:dyDescent="0.25">
      <c r="A9" s="88"/>
      <c r="B9" s="162" t="s">
        <v>63</v>
      </c>
      <c r="C9" s="135"/>
      <c r="D9" s="168">
        <f>EDATE(D8,E7)</f>
        <v>48548</v>
      </c>
      <c r="E9" s="117">
        <v>0</v>
      </c>
      <c r="F9" s="163" t="s">
        <v>58</v>
      </c>
      <c r="G9" s="215"/>
      <c r="K9" s="139"/>
      <c r="L9" s="140"/>
      <c r="M9" s="164" t="s">
        <v>74</v>
      </c>
      <c r="N9" s="142"/>
      <c r="O9" s="169">
        <f>EDATE(O8,P7)</f>
        <v>48548</v>
      </c>
      <c r="P9" s="170">
        <v>0</v>
      </c>
      <c r="Q9" s="167" t="s">
        <v>58</v>
      </c>
      <c r="R9" s="222"/>
    </row>
    <row r="10" spans="1:18" x14ac:dyDescent="0.25">
      <c r="A10" s="88"/>
      <c r="B10" s="125" t="s">
        <v>64</v>
      </c>
      <c r="C10" s="126"/>
      <c r="D10" s="127"/>
      <c r="E10" s="128">
        <v>3.4000000000000002E-2</v>
      </c>
      <c r="F10" s="129"/>
      <c r="G10" s="216"/>
      <c r="K10" s="139"/>
      <c r="L10" s="140"/>
      <c r="M10" s="174" t="s">
        <v>64</v>
      </c>
      <c r="N10" s="175"/>
      <c r="O10" s="176"/>
      <c r="P10" s="177">
        <v>3.4000000000000002E-2</v>
      </c>
      <c r="Q10" s="178"/>
      <c r="R10" s="220"/>
    </row>
    <row r="11" spans="1:18" x14ac:dyDescent="0.25">
      <c r="A11" s="88"/>
      <c r="B11" s="179"/>
      <c r="C11" s="135"/>
      <c r="E11" s="180"/>
      <c r="F11" s="179"/>
      <c r="G11" s="216"/>
      <c r="K11" s="139"/>
      <c r="L11" s="140"/>
      <c r="M11" s="166"/>
      <c r="N11" s="142"/>
      <c r="P11" s="181"/>
      <c r="Q11" s="166"/>
      <c r="R11" s="220"/>
    </row>
    <row r="12" spans="1:18" x14ac:dyDescent="0.25">
      <c r="E12" s="180"/>
      <c r="K12" s="139"/>
    </row>
    <row r="13" spans="1:18" ht="15.75" thickBot="1" x14ac:dyDescent="0.3">
      <c r="A13" s="182" t="s">
        <v>65</v>
      </c>
      <c r="B13" s="182" t="s">
        <v>66</v>
      </c>
      <c r="C13" s="182" t="s">
        <v>67</v>
      </c>
      <c r="D13" s="182" t="s">
        <v>68</v>
      </c>
      <c r="E13" s="182" t="s">
        <v>69</v>
      </c>
      <c r="F13" s="182" t="s">
        <v>70</v>
      </c>
      <c r="G13" s="217" t="s">
        <v>71</v>
      </c>
      <c r="K13" s="139"/>
      <c r="L13" s="183" t="s">
        <v>65</v>
      </c>
      <c r="M13" s="183" t="s">
        <v>66</v>
      </c>
      <c r="N13" s="183" t="s">
        <v>67</v>
      </c>
      <c r="O13" s="183" t="s">
        <v>68</v>
      </c>
      <c r="P13" s="183" t="s">
        <v>69</v>
      </c>
      <c r="Q13" s="183" t="s">
        <v>70</v>
      </c>
      <c r="R13" s="223" t="s">
        <v>71</v>
      </c>
    </row>
    <row r="14" spans="1:18" x14ac:dyDescent="0.25">
      <c r="A14" s="134">
        <f>E6</f>
        <v>45261</v>
      </c>
      <c r="B14" s="135">
        <v>1</v>
      </c>
      <c r="C14" s="136">
        <f>E8</f>
        <v>98513.803630295239</v>
      </c>
      <c r="D14" s="137">
        <f>ROUND(C14*$E$10/12,2)</f>
        <v>279.12</v>
      </c>
      <c r="E14" s="137">
        <f t="shared" ref="E14:E77" si="0">PPMT($E$10/12,B14,$E$7,-$E$8,$E$9,0)</f>
        <v>780.9917726388901</v>
      </c>
      <c r="F14" s="137">
        <f>ROUND(PMT($E$10/12,E7,-E8,E9),2)</f>
        <v>1060.1099999999999</v>
      </c>
      <c r="G14" s="136">
        <f>C14-E14</f>
        <v>97732.811857656343</v>
      </c>
      <c r="K14" s="139"/>
      <c r="L14" s="184">
        <f>P6</f>
        <v>45261</v>
      </c>
      <c r="M14" s="142">
        <v>1</v>
      </c>
      <c r="N14" s="150">
        <f>P8</f>
        <v>70232.81381057651</v>
      </c>
      <c r="O14" s="185">
        <f>ROUND(N14*$P$10/12,2)</f>
        <v>198.99</v>
      </c>
      <c r="P14" s="185">
        <f>PPMT($P$10/12,M14,$P$7,-$P$8,$P$9,0)</f>
        <v>556.78745245880725</v>
      </c>
      <c r="Q14" s="185">
        <f>ROUND(PMT($P$10/12,P7,-P8,P9),2)</f>
        <v>755.78</v>
      </c>
      <c r="R14" s="150">
        <f>N14-P14</f>
        <v>69676.026358117699</v>
      </c>
    </row>
    <row r="15" spans="1:18" x14ac:dyDescent="0.25">
      <c r="A15" s="134">
        <f>EDATE(A14,1)</f>
        <v>45292</v>
      </c>
      <c r="B15" s="135">
        <v>2</v>
      </c>
      <c r="C15" s="136">
        <f>G14</f>
        <v>97732.811857656343</v>
      </c>
      <c r="D15" s="137">
        <f t="shared" ref="D15:D72" si="1">ROUND(C15*$E$10/12,2)</f>
        <v>276.91000000000003</v>
      </c>
      <c r="E15" s="137">
        <f t="shared" si="0"/>
        <v>783.20458266136711</v>
      </c>
      <c r="F15" s="137">
        <f>F14</f>
        <v>1060.1099999999999</v>
      </c>
      <c r="G15" s="136">
        <f t="shared" ref="G15:G72" si="2">C15-E15</f>
        <v>96949.607274994982</v>
      </c>
      <c r="K15" s="139"/>
      <c r="L15" s="184">
        <f>EDATE(L14,1)</f>
        <v>45292</v>
      </c>
      <c r="M15" s="142">
        <v>2</v>
      </c>
      <c r="N15" s="150">
        <f>R14</f>
        <v>69676.026358117699</v>
      </c>
      <c r="O15" s="185">
        <f t="shared" ref="O15:O78" si="3">ROUND(N15*$P$10/12,2)</f>
        <v>197.42</v>
      </c>
      <c r="P15" s="185">
        <f t="shared" ref="P15:P78" si="4">PPMT($P$10/12,M15,$P$7,-$P$8,$P$9,0)</f>
        <v>558.36501690744046</v>
      </c>
      <c r="Q15" s="185">
        <f>Q14</f>
        <v>755.78</v>
      </c>
      <c r="R15" s="150">
        <f t="shared" ref="R15:R72" si="5">N15-P15</f>
        <v>69117.66134121026</v>
      </c>
    </row>
    <row r="16" spans="1:18" x14ac:dyDescent="0.25">
      <c r="A16" s="134">
        <f>EDATE(A15,1)</f>
        <v>45323</v>
      </c>
      <c r="B16" s="135">
        <v>3</v>
      </c>
      <c r="C16" s="136">
        <f>G15</f>
        <v>96949.607274994982</v>
      </c>
      <c r="D16" s="137">
        <f t="shared" si="1"/>
        <v>274.69</v>
      </c>
      <c r="E16" s="137">
        <f t="shared" si="0"/>
        <v>785.42366231224082</v>
      </c>
      <c r="F16" s="137">
        <f t="shared" ref="F16:F79" si="6">F15</f>
        <v>1060.1099999999999</v>
      </c>
      <c r="G16" s="136">
        <f t="shared" si="2"/>
        <v>96164.18361268274</v>
      </c>
      <c r="K16" s="139"/>
      <c r="L16" s="184">
        <f>EDATE(L15,1)</f>
        <v>45323</v>
      </c>
      <c r="M16" s="142">
        <v>3</v>
      </c>
      <c r="N16" s="150">
        <f>R15</f>
        <v>69117.66134121026</v>
      </c>
      <c r="O16" s="185">
        <f t="shared" si="3"/>
        <v>195.83</v>
      </c>
      <c r="P16" s="185">
        <f t="shared" si="4"/>
        <v>559.94705112201154</v>
      </c>
      <c r="Q16" s="185">
        <f t="shared" ref="Q16:Q79" si="7">Q15</f>
        <v>755.78</v>
      </c>
      <c r="R16" s="150">
        <f t="shared" si="5"/>
        <v>68557.714290088246</v>
      </c>
    </row>
    <row r="17" spans="1:18" x14ac:dyDescent="0.25">
      <c r="A17" s="134">
        <f t="shared" ref="A17:A80" si="8">EDATE(A16,1)</f>
        <v>45352</v>
      </c>
      <c r="B17" s="135">
        <v>4</v>
      </c>
      <c r="C17" s="136">
        <f t="shared" ref="C17:C72" si="9">G16</f>
        <v>96164.18361268274</v>
      </c>
      <c r="D17" s="137">
        <f t="shared" si="1"/>
        <v>272.47000000000003</v>
      </c>
      <c r="E17" s="137">
        <f t="shared" si="0"/>
        <v>787.64902935545888</v>
      </c>
      <c r="F17" s="137">
        <f t="shared" si="6"/>
        <v>1060.1099999999999</v>
      </c>
      <c r="G17" s="136">
        <f t="shared" si="2"/>
        <v>95376.534583327288</v>
      </c>
      <c r="K17" s="139"/>
      <c r="L17" s="184">
        <f t="shared" ref="L17:L80" si="10">EDATE(L16,1)</f>
        <v>45352</v>
      </c>
      <c r="M17" s="142">
        <v>4</v>
      </c>
      <c r="N17" s="150">
        <f t="shared" ref="N17:N72" si="11">R16</f>
        <v>68557.714290088246</v>
      </c>
      <c r="O17" s="185">
        <f t="shared" si="3"/>
        <v>194.25</v>
      </c>
      <c r="P17" s="185">
        <f t="shared" si="4"/>
        <v>561.53356776685735</v>
      </c>
      <c r="Q17" s="185">
        <f t="shared" si="7"/>
        <v>755.78</v>
      </c>
      <c r="R17" s="150">
        <f t="shared" si="5"/>
        <v>67996.180722321384</v>
      </c>
    </row>
    <row r="18" spans="1:18" x14ac:dyDescent="0.25">
      <c r="A18" s="134">
        <f t="shared" si="8"/>
        <v>45383</v>
      </c>
      <c r="B18" s="135">
        <v>5</v>
      </c>
      <c r="C18" s="136">
        <f t="shared" si="9"/>
        <v>95376.534583327288</v>
      </c>
      <c r="D18" s="137">
        <f t="shared" si="1"/>
        <v>270.23</v>
      </c>
      <c r="E18" s="137">
        <f t="shared" si="0"/>
        <v>789.88070160529935</v>
      </c>
      <c r="F18" s="137">
        <f t="shared" si="6"/>
        <v>1060.1099999999999</v>
      </c>
      <c r="G18" s="136">
        <f t="shared" si="2"/>
        <v>94586.653881721984</v>
      </c>
      <c r="K18" s="139"/>
      <c r="L18" s="184">
        <f t="shared" si="10"/>
        <v>45383</v>
      </c>
      <c r="M18" s="142">
        <v>5</v>
      </c>
      <c r="N18" s="150">
        <f t="shared" si="11"/>
        <v>67996.180722321384</v>
      </c>
      <c r="O18" s="185">
        <f t="shared" si="3"/>
        <v>192.66</v>
      </c>
      <c r="P18" s="185">
        <f t="shared" si="4"/>
        <v>563.12457954219667</v>
      </c>
      <c r="Q18" s="185">
        <f t="shared" si="7"/>
        <v>755.78</v>
      </c>
      <c r="R18" s="150">
        <f t="shared" si="5"/>
        <v>67433.056142779184</v>
      </c>
    </row>
    <row r="19" spans="1:18" x14ac:dyDescent="0.25">
      <c r="A19" s="134">
        <f t="shared" si="8"/>
        <v>45413</v>
      </c>
      <c r="B19" s="135">
        <v>6</v>
      </c>
      <c r="C19" s="136">
        <f t="shared" si="9"/>
        <v>94586.653881721984</v>
      </c>
      <c r="D19" s="137">
        <f t="shared" si="1"/>
        <v>268</v>
      </c>
      <c r="E19" s="137">
        <f t="shared" si="0"/>
        <v>792.11869692651453</v>
      </c>
      <c r="F19" s="137">
        <f t="shared" si="6"/>
        <v>1060.1099999999999</v>
      </c>
      <c r="G19" s="136">
        <f t="shared" si="2"/>
        <v>93794.535184795473</v>
      </c>
      <c r="K19" s="139"/>
      <c r="L19" s="184">
        <f t="shared" si="10"/>
        <v>45413</v>
      </c>
      <c r="M19" s="142">
        <v>6</v>
      </c>
      <c r="N19" s="150">
        <f t="shared" si="11"/>
        <v>67433.056142779184</v>
      </c>
      <c r="O19" s="185">
        <f t="shared" si="3"/>
        <v>191.06</v>
      </c>
      <c r="P19" s="185">
        <f t="shared" si="4"/>
        <v>564.72009918423294</v>
      </c>
      <c r="Q19" s="185">
        <f t="shared" si="7"/>
        <v>755.78</v>
      </c>
      <c r="R19" s="150">
        <f t="shared" si="5"/>
        <v>66868.336043594943</v>
      </c>
    </row>
    <row r="20" spans="1:18" x14ac:dyDescent="0.25">
      <c r="A20" s="134">
        <f t="shared" si="8"/>
        <v>45444</v>
      </c>
      <c r="B20" s="135">
        <v>7</v>
      </c>
      <c r="C20" s="136">
        <f t="shared" si="9"/>
        <v>93794.535184795473</v>
      </c>
      <c r="D20" s="137">
        <f t="shared" si="1"/>
        <v>265.75</v>
      </c>
      <c r="E20" s="137">
        <f t="shared" si="0"/>
        <v>794.36303323447294</v>
      </c>
      <c r="F20" s="137">
        <f t="shared" si="6"/>
        <v>1060.1099999999999</v>
      </c>
      <c r="G20" s="136">
        <f t="shared" si="2"/>
        <v>93000.172151560997</v>
      </c>
      <c r="K20" s="139"/>
      <c r="L20" s="184">
        <f t="shared" si="10"/>
        <v>45444</v>
      </c>
      <c r="M20" s="142">
        <v>7</v>
      </c>
      <c r="N20" s="150">
        <f t="shared" si="11"/>
        <v>66868.336043594943</v>
      </c>
      <c r="O20" s="185">
        <f t="shared" si="3"/>
        <v>189.46</v>
      </c>
      <c r="P20" s="185">
        <f t="shared" si="4"/>
        <v>566.3201394652549</v>
      </c>
      <c r="Q20" s="185">
        <f t="shared" si="7"/>
        <v>755.78</v>
      </c>
      <c r="R20" s="150">
        <f t="shared" si="5"/>
        <v>66302.015904129687</v>
      </c>
    </row>
    <row r="21" spans="1:18" x14ac:dyDescent="0.25">
      <c r="A21" s="134">
        <f>EDATE(A20,1)</f>
        <v>45474</v>
      </c>
      <c r="B21" s="135">
        <v>8</v>
      </c>
      <c r="C21" s="136">
        <f t="shared" si="9"/>
        <v>93000.172151560997</v>
      </c>
      <c r="D21" s="137">
        <f t="shared" si="1"/>
        <v>263.5</v>
      </c>
      <c r="E21" s="137">
        <f t="shared" si="0"/>
        <v>796.6137284953038</v>
      </c>
      <c r="F21" s="137">
        <f t="shared" si="6"/>
        <v>1060.1099999999999</v>
      </c>
      <c r="G21" s="136">
        <f t="shared" si="2"/>
        <v>92203.558423065697</v>
      </c>
      <c r="K21" s="139"/>
      <c r="L21" s="184">
        <f>EDATE(L20,1)</f>
        <v>45474</v>
      </c>
      <c r="M21" s="142">
        <v>8</v>
      </c>
      <c r="N21" s="150">
        <f t="shared" si="11"/>
        <v>66302.015904129687</v>
      </c>
      <c r="O21" s="185">
        <f t="shared" si="3"/>
        <v>187.86</v>
      </c>
      <c r="P21" s="185">
        <f t="shared" si="4"/>
        <v>567.92471319373976</v>
      </c>
      <c r="Q21" s="185">
        <f t="shared" si="7"/>
        <v>755.78</v>
      </c>
      <c r="R21" s="150">
        <f t="shared" si="5"/>
        <v>65734.091190935942</v>
      </c>
    </row>
    <row r="22" spans="1:18" x14ac:dyDescent="0.25">
      <c r="A22" s="134">
        <f t="shared" si="8"/>
        <v>45505</v>
      </c>
      <c r="B22" s="135">
        <v>9</v>
      </c>
      <c r="C22" s="136">
        <f t="shared" si="9"/>
        <v>92203.558423065697</v>
      </c>
      <c r="D22" s="137">
        <f t="shared" si="1"/>
        <v>261.24</v>
      </c>
      <c r="E22" s="137">
        <f t="shared" si="0"/>
        <v>798.87080072604056</v>
      </c>
      <c r="F22" s="137">
        <f t="shared" si="6"/>
        <v>1060.1099999999999</v>
      </c>
      <c r="G22" s="136">
        <f t="shared" si="2"/>
        <v>91404.687622339654</v>
      </c>
      <c r="K22" s="139"/>
      <c r="L22" s="184">
        <f t="shared" si="10"/>
        <v>45505</v>
      </c>
      <c r="M22" s="142">
        <v>9</v>
      </c>
      <c r="N22" s="150">
        <f t="shared" si="11"/>
        <v>65734.091190935942</v>
      </c>
      <c r="O22" s="185">
        <f t="shared" si="3"/>
        <v>186.25</v>
      </c>
      <c r="P22" s="185">
        <f t="shared" si="4"/>
        <v>569.5338332144554</v>
      </c>
      <c r="Q22" s="185">
        <f t="shared" si="7"/>
        <v>755.78</v>
      </c>
      <c r="R22" s="150">
        <f t="shared" si="5"/>
        <v>65164.557357721489</v>
      </c>
    </row>
    <row r="23" spans="1:18" x14ac:dyDescent="0.25">
      <c r="A23" s="134">
        <f t="shared" si="8"/>
        <v>45536</v>
      </c>
      <c r="B23" s="135">
        <v>10</v>
      </c>
      <c r="C23" s="136">
        <f t="shared" si="9"/>
        <v>91404.687622339654</v>
      </c>
      <c r="D23" s="137">
        <f t="shared" si="1"/>
        <v>258.98</v>
      </c>
      <c r="E23" s="137">
        <f t="shared" si="0"/>
        <v>801.1342679947644</v>
      </c>
      <c r="F23" s="137">
        <f t="shared" si="6"/>
        <v>1060.1099999999999</v>
      </c>
      <c r="G23" s="136">
        <f t="shared" si="2"/>
        <v>90603.553354344884</v>
      </c>
      <c r="K23" s="139"/>
      <c r="L23" s="184">
        <f t="shared" si="10"/>
        <v>45536</v>
      </c>
      <c r="M23" s="142">
        <v>10</v>
      </c>
      <c r="N23" s="150">
        <f t="shared" si="11"/>
        <v>65164.557357721489</v>
      </c>
      <c r="O23" s="185">
        <f t="shared" si="3"/>
        <v>184.63</v>
      </c>
      <c r="P23" s="185">
        <f t="shared" si="4"/>
        <v>571.14751240856299</v>
      </c>
      <c r="Q23" s="185">
        <f t="shared" si="7"/>
        <v>755.78</v>
      </c>
      <c r="R23" s="150">
        <f t="shared" si="5"/>
        <v>64593.409845312926</v>
      </c>
    </row>
    <row r="24" spans="1:18" x14ac:dyDescent="0.25">
      <c r="A24" s="134">
        <f t="shared" si="8"/>
        <v>45566</v>
      </c>
      <c r="B24" s="135">
        <v>11</v>
      </c>
      <c r="C24" s="136">
        <f t="shared" si="9"/>
        <v>90603.553354344884</v>
      </c>
      <c r="D24" s="137">
        <f t="shared" si="1"/>
        <v>256.70999999999998</v>
      </c>
      <c r="E24" s="137">
        <f t="shared" si="0"/>
        <v>803.40414842074949</v>
      </c>
      <c r="F24" s="137">
        <f t="shared" si="6"/>
        <v>1060.1099999999999</v>
      </c>
      <c r="G24" s="136">
        <f t="shared" si="2"/>
        <v>89800.149205924128</v>
      </c>
      <c r="L24" s="184">
        <f t="shared" si="10"/>
        <v>45566</v>
      </c>
      <c r="M24" s="142">
        <v>11</v>
      </c>
      <c r="N24" s="150">
        <f t="shared" si="11"/>
        <v>64593.409845312926</v>
      </c>
      <c r="O24" s="185">
        <f t="shared" si="3"/>
        <v>183.01</v>
      </c>
      <c r="P24" s="185">
        <f t="shared" si="4"/>
        <v>572.7657636937206</v>
      </c>
      <c r="Q24" s="185">
        <f t="shared" si="7"/>
        <v>755.78</v>
      </c>
      <c r="R24" s="150">
        <f t="shared" si="5"/>
        <v>64020.644081619204</v>
      </c>
    </row>
    <row r="25" spans="1:18" x14ac:dyDescent="0.25">
      <c r="A25" s="134">
        <f t="shared" si="8"/>
        <v>45597</v>
      </c>
      <c r="B25" s="135">
        <v>12</v>
      </c>
      <c r="C25" s="136">
        <f t="shared" si="9"/>
        <v>89800.149205924128</v>
      </c>
      <c r="D25" s="137">
        <f t="shared" si="1"/>
        <v>254.43</v>
      </c>
      <c r="E25" s="137">
        <f t="shared" si="0"/>
        <v>805.68046017460836</v>
      </c>
      <c r="F25" s="137">
        <f t="shared" si="6"/>
        <v>1060.1099999999999</v>
      </c>
      <c r="G25" s="136">
        <f t="shared" si="2"/>
        <v>88994.468745749517</v>
      </c>
      <c r="L25" s="184">
        <f t="shared" si="10"/>
        <v>45597</v>
      </c>
      <c r="M25" s="142">
        <v>12</v>
      </c>
      <c r="N25" s="150">
        <f t="shared" si="11"/>
        <v>64020.644081619204</v>
      </c>
      <c r="O25" s="185">
        <f t="shared" si="3"/>
        <v>181.39</v>
      </c>
      <c r="P25" s="185">
        <f t="shared" si="4"/>
        <v>574.38860002418619</v>
      </c>
      <c r="Q25" s="185">
        <f t="shared" si="7"/>
        <v>755.78</v>
      </c>
      <c r="R25" s="150">
        <f t="shared" si="5"/>
        <v>63446.255481595021</v>
      </c>
    </row>
    <row r="26" spans="1:18" x14ac:dyDescent="0.25">
      <c r="A26" s="134">
        <f t="shared" si="8"/>
        <v>45627</v>
      </c>
      <c r="B26" s="135">
        <v>13</v>
      </c>
      <c r="C26" s="136">
        <f t="shared" si="9"/>
        <v>88994.468745749517</v>
      </c>
      <c r="D26" s="137">
        <f t="shared" si="1"/>
        <v>252.15</v>
      </c>
      <c r="E26" s="137">
        <f t="shared" si="0"/>
        <v>807.96322147843648</v>
      </c>
      <c r="F26" s="137">
        <f t="shared" si="6"/>
        <v>1060.1099999999999</v>
      </c>
      <c r="G26" s="136">
        <f t="shared" si="2"/>
        <v>88186.505524271081</v>
      </c>
      <c r="L26" s="184">
        <f t="shared" si="10"/>
        <v>45627</v>
      </c>
      <c r="M26" s="142">
        <v>13</v>
      </c>
      <c r="N26" s="150">
        <f t="shared" si="11"/>
        <v>63446.255481595021</v>
      </c>
      <c r="O26" s="185">
        <f t="shared" si="3"/>
        <v>179.76</v>
      </c>
      <c r="P26" s="185">
        <f t="shared" si="4"/>
        <v>576.01603439092139</v>
      </c>
      <c r="Q26" s="185">
        <f t="shared" si="7"/>
        <v>755.78</v>
      </c>
      <c r="R26" s="150">
        <f t="shared" si="5"/>
        <v>62870.239447204098</v>
      </c>
    </row>
    <row r="27" spans="1:18" x14ac:dyDescent="0.25">
      <c r="A27" s="134">
        <f t="shared" si="8"/>
        <v>45658</v>
      </c>
      <c r="B27" s="135">
        <v>14</v>
      </c>
      <c r="C27" s="136">
        <f t="shared" si="9"/>
        <v>88186.505524271081</v>
      </c>
      <c r="D27" s="137">
        <f t="shared" si="1"/>
        <v>249.86</v>
      </c>
      <c r="E27" s="137">
        <f t="shared" si="0"/>
        <v>810.25245060595853</v>
      </c>
      <c r="F27" s="137">
        <f t="shared" si="6"/>
        <v>1060.1099999999999</v>
      </c>
      <c r="G27" s="136">
        <f t="shared" si="2"/>
        <v>87376.253073665124</v>
      </c>
      <c r="L27" s="184">
        <f t="shared" si="10"/>
        <v>45658</v>
      </c>
      <c r="M27" s="142">
        <v>14</v>
      </c>
      <c r="N27" s="150">
        <f t="shared" si="11"/>
        <v>62870.239447204098</v>
      </c>
      <c r="O27" s="185">
        <f t="shared" si="3"/>
        <v>178.13</v>
      </c>
      <c r="P27" s="185">
        <f t="shared" si="4"/>
        <v>577.64807982169566</v>
      </c>
      <c r="Q27" s="185">
        <f t="shared" si="7"/>
        <v>755.78</v>
      </c>
      <c r="R27" s="150">
        <f t="shared" si="5"/>
        <v>62292.591367382403</v>
      </c>
    </row>
    <row r="28" spans="1:18" x14ac:dyDescent="0.25">
      <c r="A28" s="134">
        <f t="shared" si="8"/>
        <v>45689</v>
      </c>
      <c r="B28" s="135">
        <v>15</v>
      </c>
      <c r="C28" s="136">
        <f t="shared" si="9"/>
        <v>87376.253073665124</v>
      </c>
      <c r="D28" s="137">
        <f t="shared" si="1"/>
        <v>247.57</v>
      </c>
      <c r="E28" s="137">
        <f t="shared" si="0"/>
        <v>812.54816588267545</v>
      </c>
      <c r="F28" s="137">
        <f t="shared" si="6"/>
        <v>1060.1099999999999</v>
      </c>
      <c r="G28" s="136">
        <f t="shared" si="2"/>
        <v>86563.704907782449</v>
      </c>
      <c r="L28" s="184">
        <f t="shared" si="10"/>
        <v>45689</v>
      </c>
      <c r="M28" s="142">
        <v>15</v>
      </c>
      <c r="N28" s="150">
        <f t="shared" si="11"/>
        <v>62292.591367382403</v>
      </c>
      <c r="O28" s="185">
        <f t="shared" si="3"/>
        <v>176.5</v>
      </c>
      <c r="P28" s="185">
        <f t="shared" si="4"/>
        <v>579.28474938119052</v>
      </c>
      <c r="Q28" s="185">
        <f t="shared" si="7"/>
        <v>755.78</v>
      </c>
      <c r="R28" s="150">
        <f t="shared" si="5"/>
        <v>61713.30661800121</v>
      </c>
    </row>
    <row r="29" spans="1:18" x14ac:dyDescent="0.25">
      <c r="A29" s="134">
        <f t="shared" si="8"/>
        <v>45717</v>
      </c>
      <c r="B29" s="135">
        <v>16</v>
      </c>
      <c r="C29" s="136">
        <f t="shared" si="9"/>
        <v>86563.704907782449</v>
      </c>
      <c r="D29" s="137">
        <f t="shared" si="1"/>
        <v>245.26</v>
      </c>
      <c r="E29" s="137">
        <f t="shared" si="0"/>
        <v>814.85038568600976</v>
      </c>
      <c r="F29" s="137">
        <f t="shared" si="6"/>
        <v>1060.1099999999999</v>
      </c>
      <c r="G29" s="136">
        <f t="shared" si="2"/>
        <v>85748.854522096444</v>
      </c>
      <c r="L29" s="184">
        <f t="shared" si="10"/>
        <v>45717</v>
      </c>
      <c r="M29" s="142">
        <v>16</v>
      </c>
      <c r="N29" s="150">
        <f t="shared" si="11"/>
        <v>61713.30661800121</v>
      </c>
      <c r="O29" s="185">
        <f t="shared" si="3"/>
        <v>174.85</v>
      </c>
      <c r="P29" s="185">
        <f t="shared" si="4"/>
        <v>580.92605617110382</v>
      </c>
      <c r="Q29" s="185">
        <f t="shared" si="7"/>
        <v>755.78</v>
      </c>
      <c r="R29" s="150">
        <f t="shared" si="5"/>
        <v>61132.380561830105</v>
      </c>
    </row>
    <row r="30" spans="1:18" x14ac:dyDescent="0.25">
      <c r="A30" s="134">
        <f t="shared" si="8"/>
        <v>45748</v>
      </c>
      <c r="B30" s="135">
        <v>17</v>
      </c>
      <c r="C30" s="136">
        <f t="shared" si="9"/>
        <v>85748.854522096444</v>
      </c>
      <c r="D30" s="137">
        <f t="shared" si="1"/>
        <v>242.96</v>
      </c>
      <c r="E30" s="137">
        <f t="shared" si="0"/>
        <v>817.15912844545335</v>
      </c>
      <c r="F30" s="137">
        <f t="shared" si="6"/>
        <v>1060.1099999999999</v>
      </c>
      <c r="G30" s="136">
        <f t="shared" si="2"/>
        <v>84931.695393650996</v>
      </c>
      <c r="L30" s="184">
        <f t="shared" si="10"/>
        <v>45748</v>
      </c>
      <c r="M30" s="142">
        <v>17</v>
      </c>
      <c r="N30" s="150">
        <f t="shared" si="11"/>
        <v>61132.380561830105</v>
      </c>
      <c r="O30" s="185">
        <f t="shared" si="3"/>
        <v>173.21</v>
      </c>
      <c r="P30" s="185">
        <f t="shared" si="4"/>
        <v>582.57201333025534</v>
      </c>
      <c r="Q30" s="185">
        <f t="shared" si="7"/>
        <v>755.78</v>
      </c>
      <c r="R30" s="150">
        <f t="shared" si="5"/>
        <v>60549.808548499852</v>
      </c>
    </row>
    <row r="31" spans="1:18" x14ac:dyDescent="0.25">
      <c r="A31" s="134">
        <f t="shared" si="8"/>
        <v>45778</v>
      </c>
      <c r="B31" s="135">
        <v>18</v>
      </c>
      <c r="C31" s="136">
        <f t="shared" si="9"/>
        <v>84931.695393650996</v>
      </c>
      <c r="D31" s="137">
        <f t="shared" si="1"/>
        <v>240.64</v>
      </c>
      <c r="E31" s="137">
        <f t="shared" si="0"/>
        <v>819.47441264271549</v>
      </c>
      <c r="F31" s="137">
        <f t="shared" si="6"/>
        <v>1060.1099999999999</v>
      </c>
      <c r="G31" s="136">
        <f t="shared" si="2"/>
        <v>84112.220981008286</v>
      </c>
      <c r="L31" s="184">
        <f t="shared" si="10"/>
        <v>45778</v>
      </c>
      <c r="M31" s="142">
        <v>18</v>
      </c>
      <c r="N31" s="150">
        <f t="shared" si="11"/>
        <v>60549.808548499852</v>
      </c>
      <c r="O31" s="185">
        <f t="shared" si="3"/>
        <v>171.56</v>
      </c>
      <c r="P31" s="185">
        <f t="shared" si="4"/>
        <v>584.22263403469094</v>
      </c>
      <c r="Q31" s="185">
        <f t="shared" si="7"/>
        <v>755.78</v>
      </c>
      <c r="R31" s="150">
        <f t="shared" si="5"/>
        <v>59965.585914465162</v>
      </c>
    </row>
    <row r="32" spans="1:18" x14ac:dyDescent="0.25">
      <c r="A32" s="134">
        <f t="shared" si="8"/>
        <v>45809</v>
      </c>
      <c r="B32" s="135">
        <v>19</v>
      </c>
      <c r="C32" s="136">
        <f t="shared" si="9"/>
        <v>84112.220981008286</v>
      </c>
      <c r="D32" s="137">
        <f t="shared" si="1"/>
        <v>238.32</v>
      </c>
      <c r="E32" s="137">
        <f t="shared" si="0"/>
        <v>821.79625681186985</v>
      </c>
      <c r="F32" s="137">
        <f t="shared" si="6"/>
        <v>1060.1099999999999</v>
      </c>
      <c r="G32" s="136">
        <f t="shared" si="2"/>
        <v>83290.424724196419</v>
      </c>
      <c r="L32" s="184">
        <f t="shared" si="10"/>
        <v>45809</v>
      </c>
      <c r="M32" s="142">
        <v>19</v>
      </c>
      <c r="N32" s="150">
        <f t="shared" si="11"/>
        <v>59965.585914465162</v>
      </c>
      <c r="O32" s="185">
        <f t="shared" si="3"/>
        <v>169.9</v>
      </c>
      <c r="P32" s="185">
        <f t="shared" si="4"/>
        <v>585.87793149778929</v>
      </c>
      <c r="Q32" s="185">
        <f t="shared" si="7"/>
        <v>755.78</v>
      </c>
      <c r="R32" s="150">
        <f t="shared" si="5"/>
        <v>59379.707982967375</v>
      </c>
    </row>
    <row r="33" spans="1:18" x14ac:dyDescent="0.25">
      <c r="A33" s="134">
        <f t="shared" si="8"/>
        <v>45839</v>
      </c>
      <c r="B33" s="135">
        <v>20</v>
      </c>
      <c r="C33" s="136">
        <f t="shared" si="9"/>
        <v>83290.424724196419</v>
      </c>
      <c r="D33" s="137">
        <f t="shared" si="1"/>
        <v>235.99</v>
      </c>
      <c r="E33" s="137">
        <f t="shared" si="0"/>
        <v>824.12467953950352</v>
      </c>
      <c r="F33" s="137">
        <f t="shared" si="6"/>
        <v>1060.1099999999999</v>
      </c>
      <c r="G33" s="136">
        <f t="shared" si="2"/>
        <v>82466.30004465692</v>
      </c>
      <c r="L33" s="184">
        <f t="shared" si="10"/>
        <v>45839</v>
      </c>
      <c r="M33" s="142">
        <v>20</v>
      </c>
      <c r="N33" s="150">
        <f t="shared" si="11"/>
        <v>59379.707982967375</v>
      </c>
      <c r="O33" s="185">
        <f t="shared" si="3"/>
        <v>168.24</v>
      </c>
      <c r="P33" s="185">
        <f t="shared" si="4"/>
        <v>587.53791897036638</v>
      </c>
      <c r="Q33" s="185">
        <f t="shared" si="7"/>
        <v>755.78</v>
      </c>
      <c r="R33" s="150">
        <f t="shared" si="5"/>
        <v>58792.170063997008</v>
      </c>
    </row>
    <row r="34" spans="1:18" x14ac:dyDescent="0.25">
      <c r="A34" s="134">
        <f t="shared" si="8"/>
        <v>45870</v>
      </c>
      <c r="B34" s="135">
        <v>21</v>
      </c>
      <c r="C34" s="136">
        <f t="shared" si="9"/>
        <v>82466.30004465692</v>
      </c>
      <c r="D34" s="137">
        <f t="shared" si="1"/>
        <v>233.65</v>
      </c>
      <c r="E34" s="137">
        <f t="shared" si="0"/>
        <v>826.45969946486548</v>
      </c>
      <c r="F34" s="137">
        <f t="shared" si="6"/>
        <v>1060.1099999999999</v>
      </c>
      <c r="G34" s="136">
        <f t="shared" si="2"/>
        <v>81639.84034519206</v>
      </c>
      <c r="L34" s="184">
        <f t="shared" si="10"/>
        <v>45870</v>
      </c>
      <c r="M34" s="142">
        <v>21</v>
      </c>
      <c r="N34" s="150">
        <f t="shared" si="11"/>
        <v>58792.170063997008</v>
      </c>
      <c r="O34" s="185">
        <f t="shared" si="3"/>
        <v>166.58</v>
      </c>
      <c r="P34" s="185">
        <f t="shared" si="4"/>
        <v>589.20260974078235</v>
      </c>
      <c r="Q34" s="185">
        <f t="shared" si="7"/>
        <v>755.78</v>
      </c>
      <c r="R34" s="150">
        <f t="shared" si="5"/>
        <v>58202.967454256228</v>
      </c>
    </row>
    <row r="35" spans="1:18" x14ac:dyDescent="0.25">
      <c r="A35" s="134">
        <f t="shared" si="8"/>
        <v>45901</v>
      </c>
      <c r="B35" s="135">
        <v>22</v>
      </c>
      <c r="C35" s="136">
        <f t="shared" si="9"/>
        <v>81639.84034519206</v>
      </c>
      <c r="D35" s="137">
        <f t="shared" si="1"/>
        <v>231.31</v>
      </c>
      <c r="E35" s="137">
        <f t="shared" si="0"/>
        <v>828.80133528001591</v>
      </c>
      <c r="F35" s="137">
        <f t="shared" si="6"/>
        <v>1060.1099999999999</v>
      </c>
      <c r="G35" s="136">
        <f t="shared" si="2"/>
        <v>80811.039009912041</v>
      </c>
      <c r="L35" s="184">
        <f t="shared" si="10"/>
        <v>45901</v>
      </c>
      <c r="M35" s="142">
        <v>22</v>
      </c>
      <c r="N35" s="150">
        <f t="shared" si="11"/>
        <v>58202.967454256228</v>
      </c>
      <c r="O35" s="185">
        <f t="shared" si="3"/>
        <v>164.91</v>
      </c>
      <c r="P35" s="185">
        <f t="shared" si="4"/>
        <v>590.87201713504794</v>
      </c>
      <c r="Q35" s="185">
        <f t="shared" si="7"/>
        <v>755.78</v>
      </c>
      <c r="R35" s="150">
        <f t="shared" si="5"/>
        <v>57612.095437121177</v>
      </c>
    </row>
    <row r="36" spans="1:18" x14ac:dyDescent="0.25">
      <c r="A36" s="134">
        <f t="shared" si="8"/>
        <v>45931</v>
      </c>
      <c r="B36" s="135">
        <v>23</v>
      </c>
      <c r="C36" s="136">
        <f t="shared" si="9"/>
        <v>80811.039009912041</v>
      </c>
      <c r="D36" s="137">
        <f t="shared" si="1"/>
        <v>228.96</v>
      </c>
      <c r="E36" s="137">
        <f t="shared" si="0"/>
        <v>831.14960572997609</v>
      </c>
      <c r="F36" s="137">
        <f t="shared" si="6"/>
        <v>1060.1099999999999</v>
      </c>
      <c r="G36" s="136">
        <f t="shared" si="2"/>
        <v>79979.88940418206</v>
      </c>
      <c r="L36" s="184">
        <f t="shared" si="10"/>
        <v>45931</v>
      </c>
      <c r="M36" s="142">
        <v>23</v>
      </c>
      <c r="N36" s="150">
        <f t="shared" si="11"/>
        <v>57612.095437121177</v>
      </c>
      <c r="O36" s="185">
        <f t="shared" si="3"/>
        <v>163.22999999999999</v>
      </c>
      <c r="P36" s="185">
        <f t="shared" si="4"/>
        <v>592.54615451693064</v>
      </c>
      <c r="Q36" s="185">
        <f t="shared" si="7"/>
        <v>755.78</v>
      </c>
      <c r="R36" s="150">
        <f t="shared" si="5"/>
        <v>57019.549282604246</v>
      </c>
    </row>
    <row r="37" spans="1:18" x14ac:dyDescent="0.25">
      <c r="A37" s="134">
        <f t="shared" si="8"/>
        <v>45962</v>
      </c>
      <c r="B37" s="135">
        <v>24</v>
      </c>
      <c r="C37" s="136">
        <f t="shared" si="9"/>
        <v>79979.88940418206</v>
      </c>
      <c r="D37" s="137">
        <f t="shared" si="1"/>
        <v>226.61</v>
      </c>
      <c r="E37" s="137">
        <f t="shared" si="0"/>
        <v>833.5045296128776</v>
      </c>
      <c r="F37" s="137">
        <f t="shared" si="6"/>
        <v>1060.1099999999999</v>
      </c>
      <c r="G37" s="136">
        <f t="shared" si="2"/>
        <v>79146.384874569179</v>
      </c>
      <c r="L37" s="184">
        <f t="shared" si="10"/>
        <v>45962</v>
      </c>
      <c r="M37" s="142">
        <v>24</v>
      </c>
      <c r="N37" s="150">
        <f t="shared" si="11"/>
        <v>57019.549282604246</v>
      </c>
      <c r="O37" s="185">
        <f t="shared" si="3"/>
        <v>161.56</v>
      </c>
      <c r="P37" s="185">
        <f t="shared" si="4"/>
        <v>594.22503528806192</v>
      </c>
      <c r="Q37" s="185">
        <f t="shared" si="7"/>
        <v>755.78</v>
      </c>
      <c r="R37" s="150">
        <f t="shared" si="5"/>
        <v>56425.324247316181</v>
      </c>
    </row>
    <row r="38" spans="1:18" x14ac:dyDescent="0.25">
      <c r="A38" s="134">
        <f t="shared" si="8"/>
        <v>45992</v>
      </c>
      <c r="B38" s="135">
        <v>25</v>
      </c>
      <c r="C38" s="136">
        <f t="shared" si="9"/>
        <v>79146.384874569179</v>
      </c>
      <c r="D38" s="137">
        <f t="shared" si="1"/>
        <v>224.25</v>
      </c>
      <c r="E38" s="137">
        <f t="shared" si="0"/>
        <v>835.8661257801142</v>
      </c>
      <c r="F38" s="137">
        <f t="shared" si="6"/>
        <v>1060.1099999999999</v>
      </c>
      <c r="G38" s="136">
        <f t="shared" si="2"/>
        <v>78310.518748789065</v>
      </c>
      <c r="L38" s="184">
        <f t="shared" si="10"/>
        <v>45992</v>
      </c>
      <c r="M38" s="142">
        <v>25</v>
      </c>
      <c r="N38" s="150">
        <f t="shared" si="11"/>
        <v>56425.324247316181</v>
      </c>
      <c r="O38" s="185">
        <f t="shared" si="3"/>
        <v>159.87</v>
      </c>
      <c r="P38" s="185">
        <f t="shared" si="4"/>
        <v>595.90867288804475</v>
      </c>
      <c r="Q38" s="185">
        <f t="shared" si="7"/>
        <v>755.78</v>
      </c>
      <c r="R38" s="150">
        <f t="shared" si="5"/>
        <v>55829.415574428138</v>
      </c>
    </row>
    <row r="39" spans="1:18" x14ac:dyDescent="0.25">
      <c r="A39" s="134">
        <f t="shared" si="8"/>
        <v>46023</v>
      </c>
      <c r="B39" s="135">
        <v>26</v>
      </c>
      <c r="C39" s="136">
        <f t="shared" si="9"/>
        <v>78310.518748789065</v>
      </c>
      <c r="D39" s="137">
        <f t="shared" si="1"/>
        <v>221.88</v>
      </c>
      <c r="E39" s="137">
        <f t="shared" si="0"/>
        <v>838.23441313649107</v>
      </c>
      <c r="F39" s="137">
        <f t="shared" si="6"/>
        <v>1060.1099999999999</v>
      </c>
      <c r="G39" s="136">
        <f t="shared" si="2"/>
        <v>77472.28433565257</v>
      </c>
      <c r="L39" s="184">
        <f t="shared" si="10"/>
        <v>46023</v>
      </c>
      <c r="M39" s="142">
        <v>26</v>
      </c>
      <c r="N39" s="150">
        <f t="shared" si="11"/>
        <v>55829.415574428138</v>
      </c>
      <c r="O39" s="185">
        <f t="shared" si="3"/>
        <v>158.18</v>
      </c>
      <c r="P39" s="185">
        <f t="shared" si="4"/>
        <v>597.59708079456084</v>
      </c>
      <c r="Q39" s="185">
        <f t="shared" si="7"/>
        <v>755.78</v>
      </c>
      <c r="R39" s="150">
        <f t="shared" si="5"/>
        <v>55231.818493633575</v>
      </c>
    </row>
    <row r="40" spans="1:18" x14ac:dyDescent="0.25">
      <c r="A40" s="134">
        <f t="shared" si="8"/>
        <v>46054</v>
      </c>
      <c r="B40" s="135">
        <v>27</v>
      </c>
      <c r="C40" s="136">
        <f t="shared" si="9"/>
        <v>77472.28433565257</v>
      </c>
      <c r="D40" s="137">
        <f t="shared" si="1"/>
        <v>219.5</v>
      </c>
      <c r="E40" s="137">
        <f t="shared" si="0"/>
        <v>840.60941064037786</v>
      </c>
      <c r="F40" s="137">
        <f t="shared" si="6"/>
        <v>1060.1099999999999</v>
      </c>
      <c r="G40" s="136">
        <f t="shared" si="2"/>
        <v>76631.674925012194</v>
      </c>
      <c r="L40" s="184">
        <f t="shared" si="10"/>
        <v>46054</v>
      </c>
      <c r="M40" s="142">
        <v>27</v>
      </c>
      <c r="N40" s="150">
        <f t="shared" si="11"/>
        <v>55231.818493633575</v>
      </c>
      <c r="O40" s="185">
        <f t="shared" si="3"/>
        <v>156.49</v>
      </c>
      <c r="P40" s="185">
        <f t="shared" si="4"/>
        <v>599.29027252347885</v>
      </c>
      <c r="Q40" s="185">
        <f t="shared" si="7"/>
        <v>755.78</v>
      </c>
      <c r="R40" s="150">
        <f t="shared" si="5"/>
        <v>54632.528221110093</v>
      </c>
    </row>
    <row r="41" spans="1:18" x14ac:dyDescent="0.25">
      <c r="A41" s="134">
        <f t="shared" si="8"/>
        <v>46082</v>
      </c>
      <c r="B41" s="135">
        <v>28</v>
      </c>
      <c r="C41" s="136">
        <f t="shared" si="9"/>
        <v>76631.674925012194</v>
      </c>
      <c r="D41" s="137">
        <f t="shared" si="1"/>
        <v>217.12</v>
      </c>
      <c r="E41" s="137">
        <f t="shared" si="0"/>
        <v>842.99113730385886</v>
      </c>
      <c r="F41" s="137">
        <f t="shared" si="6"/>
        <v>1060.1099999999999</v>
      </c>
      <c r="G41" s="136">
        <f t="shared" si="2"/>
        <v>75788.683787708331</v>
      </c>
      <c r="L41" s="184">
        <f t="shared" si="10"/>
        <v>46082</v>
      </c>
      <c r="M41" s="142">
        <v>28</v>
      </c>
      <c r="N41" s="150">
        <f t="shared" si="11"/>
        <v>54632.528221110093</v>
      </c>
      <c r="O41" s="185">
        <f t="shared" si="3"/>
        <v>154.79</v>
      </c>
      <c r="P41" s="185">
        <f t="shared" si="4"/>
        <v>600.98826162896205</v>
      </c>
      <c r="Q41" s="185">
        <f t="shared" si="7"/>
        <v>755.78</v>
      </c>
      <c r="R41" s="150">
        <f t="shared" si="5"/>
        <v>54031.539959481132</v>
      </c>
    </row>
    <row r="42" spans="1:18" x14ac:dyDescent="0.25">
      <c r="A42" s="134">
        <f t="shared" si="8"/>
        <v>46113</v>
      </c>
      <c r="B42" s="135">
        <v>29</v>
      </c>
      <c r="C42" s="136">
        <f t="shared" si="9"/>
        <v>75788.683787708331</v>
      </c>
      <c r="D42" s="137">
        <f t="shared" si="1"/>
        <v>214.73</v>
      </c>
      <c r="E42" s="137">
        <f t="shared" si="0"/>
        <v>845.3796121928865</v>
      </c>
      <c r="F42" s="137">
        <f t="shared" si="6"/>
        <v>1060.1099999999999</v>
      </c>
      <c r="G42" s="136">
        <f t="shared" si="2"/>
        <v>74943.304175515441</v>
      </c>
      <c r="L42" s="184">
        <f t="shared" si="10"/>
        <v>46113</v>
      </c>
      <c r="M42" s="142">
        <v>29</v>
      </c>
      <c r="N42" s="150">
        <f t="shared" si="11"/>
        <v>54031.539959481132</v>
      </c>
      <c r="O42" s="185">
        <f t="shared" si="3"/>
        <v>153.09</v>
      </c>
      <c r="P42" s="185">
        <f t="shared" si="4"/>
        <v>602.69106170357736</v>
      </c>
      <c r="Q42" s="185">
        <f t="shared" si="7"/>
        <v>755.78</v>
      </c>
      <c r="R42" s="150">
        <f t="shared" si="5"/>
        <v>53428.848897777556</v>
      </c>
    </row>
    <row r="43" spans="1:18" x14ac:dyDescent="0.25">
      <c r="A43" s="134">
        <f t="shared" si="8"/>
        <v>46143</v>
      </c>
      <c r="B43" s="135">
        <v>30</v>
      </c>
      <c r="C43" s="136">
        <f t="shared" si="9"/>
        <v>74943.304175515441</v>
      </c>
      <c r="D43" s="137">
        <f t="shared" si="1"/>
        <v>212.34</v>
      </c>
      <c r="E43" s="137">
        <f t="shared" si="0"/>
        <v>847.77485442743296</v>
      </c>
      <c r="F43" s="137">
        <f t="shared" si="6"/>
        <v>1060.1099999999999</v>
      </c>
      <c r="G43" s="136">
        <f t="shared" si="2"/>
        <v>74095.529321088005</v>
      </c>
      <c r="L43" s="184">
        <f t="shared" si="10"/>
        <v>46143</v>
      </c>
      <c r="M43" s="142">
        <v>30</v>
      </c>
      <c r="N43" s="150">
        <f t="shared" si="11"/>
        <v>53428.848897777556</v>
      </c>
      <c r="O43" s="185">
        <f t="shared" si="3"/>
        <v>151.38</v>
      </c>
      <c r="P43" s="185">
        <f t="shared" si="4"/>
        <v>604.39868637840414</v>
      </c>
      <c r="Q43" s="185">
        <f t="shared" si="7"/>
        <v>755.78</v>
      </c>
      <c r="R43" s="150">
        <f t="shared" si="5"/>
        <v>52824.450211399155</v>
      </c>
    </row>
    <row r="44" spans="1:18" x14ac:dyDescent="0.25">
      <c r="A44" s="134">
        <f t="shared" si="8"/>
        <v>46174</v>
      </c>
      <c r="B44" s="135">
        <v>31</v>
      </c>
      <c r="C44" s="136">
        <f t="shared" si="9"/>
        <v>74095.529321088005</v>
      </c>
      <c r="D44" s="137">
        <f t="shared" si="1"/>
        <v>209.94</v>
      </c>
      <c r="E44" s="137">
        <f t="shared" si="0"/>
        <v>850.17688318164403</v>
      </c>
      <c r="F44" s="137">
        <f t="shared" si="6"/>
        <v>1060.1099999999999</v>
      </c>
      <c r="G44" s="136">
        <f t="shared" si="2"/>
        <v>73245.35243790636</v>
      </c>
      <c r="L44" s="184">
        <f t="shared" si="10"/>
        <v>46174</v>
      </c>
      <c r="M44" s="142">
        <v>31</v>
      </c>
      <c r="N44" s="150">
        <f t="shared" si="11"/>
        <v>52824.450211399155</v>
      </c>
      <c r="O44" s="185">
        <f t="shared" si="3"/>
        <v>149.66999999999999</v>
      </c>
      <c r="P44" s="185">
        <f t="shared" si="4"/>
        <v>606.11114932314297</v>
      </c>
      <c r="Q44" s="185">
        <f t="shared" si="7"/>
        <v>755.78</v>
      </c>
      <c r="R44" s="150">
        <f t="shared" si="5"/>
        <v>52218.339062076011</v>
      </c>
    </row>
    <row r="45" spans="1:18" x14ac:dyDescent="0.25">
      <c r="A45" s="134">
        <f t="shared" si="8"/>
        <v>46204</v>
      </c>
      <c r="B45" s="135">
        <v>32</v>
      </c>
      <c r="C45" s="136">
        <f t="shared" si="9"/>
        <v>73245.35243790636</v>
      </c>
      <c r="D45" s="137">
        <f t="shared" si="1"/>
        <v>207.53</v>
      </c>
      <c r="E45" s="137">
        <f t="shared" si="0"/>
        <v>852.58571768399202</v>
      </c>
      <c r="F45" s="137">
        <f t="shared" si="6"/>
        <v>1060.1099999999999</v>
      </c>
      <c r="G45" s="136">
        <f t="shared" si="2"/>
        <v>72392.766720222367</v>
      </c>
      <c r="L45" s="184">
        <f t="shared" si="10"/>
        <v>46204</v>
      </c>
      <c r="M45" s="142">
        <v>32</v>
      </c>
      <c r="N45" s="150">
        <f t="shared" si="11"/>
        <v>52218.339062076011</v>
      </c>
      <c r="O45" s="185">
        <f t="shared" si="3"/>
        <v>147.94999999999999</v>
      </c>
      <c r="P45" s="185">
        <f t="shared" si="4"/>
        <v>607.82846424622528</v>
      </c>
      <c r="Q45" s="185">
        <f t="shared" si="7"/>
        <v>755.78</v>
      </c>
      <c r="R45" s="150">
        <f t="shared" si="5"/>
        <v>51610.510597829787</v>
      </c>
    </row>
    <row r="46" spans="1:18" x14ac:dyDescent="0.25">
      <c r="A46" s="134">
        <f t="shared" si="8"/>
        <v>46235</v>
      </c>
      <c r="B46" s="135">
        <v>33</v>
      </c>
      <c r="C46" s="136">
        <f t="shared" si="9"/>
        <v>72392.766720222367</v>
      </c>
      <c r="D46" s="137">
        <f t="shared" si="1"/>
        <v>205.11</v>
      </c>
      <c r="E46" s="137">
        <f t="shared" si="0"/>
        <v>855.00137721742999</v>
      </c>
      <c r="F46" s="137">
        <f t="shared" si="6"/>
        <v>1060.1099999999999</v>
      </c>
      <c r="G46" s="136">
        <f t="shared" si="2"/>
        <v>71537.765343004939</v>
      </c>
      <c r="L46" s="184">
        <f t="shared" si="10"/>
        <v>46235</v>
      </c>
      <c r="M46" s="142">
        <v>33</v>
      </c>
      <c r="N46" s="150">
        <f t="shared" si="11"/>
        <v>51610.510597829787</v>
      </c>
      <c r="O46" s="185">
        <f t="shared" si="3"/>
        <v>146.22999999999999</v>
      </c>
      <c r="P46" s="185">
        <f t="shared" si="4"/>
        <v>609.55064489492293</v>
      </c>
      <c r="Q46" s="185">
        <f t="shared" si="7"/>
        <v>755.78</v>
      </c>
      <c r="R46" s="150">
        <f t="shared" si="5"/>
        <v>51000.959952934863</v>
      </c>
    </row>
    <row r="47" spans="1:18" x14ac:dyDescent="0.25">
      <c r="A47" s="134">
        <f t="shared" si="8"/>
        <v>46266</v>
      </c>
      <c r="B47" s="135">
        <v>34</v>
      </c>
      <c r="C47" s="136">
        <f t="shared" si="9"/>
        <v>71537.765343004939</v>
      </c>
      <c r="D47" s="137">
        <f t="shared" si="1"/>
        <v>202.69</v>
      </c>
      <c r="E47" s="137">
        <f t="shared" si="0"/>
        <v>857.42388111954597</v>
      </c>
      <c r="F47" s="137">
        <f t="shared" si="6"/>
        <v>1060.1099999999999</v>
      </c>
      <c r="G47" s="136">
        <f t="shared" si="2"/>
        <v>70680.3414618854</v>
      </c>
      <c r="L47" s="184">
        <f t="shared" si="10"/>
        <v>46266</v>
      </c>
      <c r="M47" s="142">
        <v>34</v>
      </c>
      <c r="N47" s="150">
        <f t="shared" si="11"/>
        <v>51000.959952934863</v>
      </c>
      <c r="O47" s="185">
        <f t="shared" si="3"/>
        <v>144.5</v>
      </c>
      <c r="P47" s="185">
        <f t="shared" si="4"/>
        <v>611.27770505545857</v>
      </c>
      <c r="Q47" s="185">
        <f t="shared" si="7"/>
        <v>755.78</v>
      </c>
      <c r="R47" s="150">
        <f t="shared" si="5"/>
        <v>50389.682247879406</v>
      </c>
    </row>
    <row r="48" spans="1:18" x14ac:dyDescent="0.25">
      <c r="A48" s="134">
        <f t="shared" si="8"/>
        <v>46296</v>
      </c>
      <c r="B48" s="135">
        <v>35</v>
      </c>
      <c r="C48" s="136">
        <f t="shared" si="9"/>
        <v>70680.3414618854</v>
      </c>
      <c r="D48" s="137">
        <f t="shared" si="1"/>
        <v>200.26</v>
      </c>
      <c r="E48" s="137">
        <f t="shared" si="0"/>
        <v>859.85324878271797</v>
      </c>
      <c r="F48" s="137">
        <f t="shared" si="6"/>
        <v>1060.1099999999999</v>
      </c>
      <c r="G48" s="136">
        <f t="shared" si="2"/>
        <v>69820.488213102682</v>
      </c>
      <c r="L48" s="184">
        <f t="shared" si="10"/>
        <v>46296</v>
      </c>
      <c r="M48" s="142">
        <v>35</v>
      </c>
      <c r="N48" s="150">
        <f t="shared" si="11"/>
        <v>50389.682247879406</v>
      </c>
      <c r="O48" s="185">
        <f t="shared" si="3"/>
        <v>142.77000000000001</v>
      </c>
      <c r="P48" s="185">
        <f t="shared" si="4"/>
        <v>613.00965855311551</v>
      </c>
      <c r="Q48" s="185">
        <f t="shared" si="7"/>
        <v>755.78</v>
      </c>
      <c r="R48" s="150">
        <f t="shared" si="5"/>
        <v>49776.672589326292</v>
      </c>
    </row>
    <row r="49" spans="1:18" x14ac:dyDescent="0.25">
      <c r="A49" s="134">
        <f t="shared" si="8"/>
        <v>46327</v>
      </c>
      <c r="B49" s="135">
        <v>36</v>
      </c>
      <c r="C49" s="136">
        <f t="shared" si="9"/>
        <v>69820.488213102682</v>
      </c>
      <c r="D49" s="137">
        <f t="shared" si="1"/>
        <v>197.82</v>
      </c>
      <c r="E49" s="137">
        <f t="shared" si="0"/>
        <v>862.28949965426909</v>
      </c>
      <c r="F49" s="137">
        <f t="shared" si="6"/>
        <v>1060.1099999999999</v>
      </c>
      <c r="G49" s="136">
        <f t="shared" si="2"/>
        <v>68958.198713448408</v>
      </c>
      <c r="L49" s="184">
        <f t="shared" si="10"/>
        <v>46327</v>
      </c>
      <c r="M49" s="142">
        <v>36</v>
      </c>
      <c r="N49" s="150">
        <f t="shared" si="11"/>
        <v>49776.672589326292</v>
      </c>
      <c r="O49" s="185">
        <f t="shared" si="3"/>
        <v>141.03</v>
      </c>
      <c r="P49" s="185">
        <f t="shared" si="4"/>
        <v>614.74651925234946</v>
      </c>
      <c r="Q49" s="185">
        <f t="shared" si="7"/>
        <v>755.78</v>
      </c>
      <c r="R49" s="150">
        <f t="shared" si="5"/>
        <v>49161.92607007394</v>
      </c>
    </row>
    <row r="50" spans="1:18" x14ac:dyDescent="0.25">
      <c r="A50" s="134">
        <f t="shared" si="8"/>
        <v>46357</v>
      </c>
      <c r="B50" s="135">
        <v>37</v>
      </c>
      <c r="C50" s="136">
        <f t="shared" si="9"/>
        <v>68958.198713448408</v>
      </c>
      <c r="D50" s="137">
        <f t="shared" si="1"/>
        <v>195.38</v>
      </c>
      <c r="E50" s="137">
        <f t="shared" si="0"/>
        <v>864.73265323662281</v>
      </c>
      <c r="F50" s="137">
        <f t="shared" si="6"/>
        <v>1060.1099999999999</v>
      </c>
      <c r="G50" s="136">
        <f t="shared" si="2"/>
        <v>68093.46606021178</v>
      </c>
      <c r="L50" s="184">
        <f t="shared" si="10"/>
        <v>46357</v>
      </c>
      <c r="M50" s="142">
        <v>37</v>
      </c>
      <c r="N50" s="150">
        <f t="shared" si="11"/>
        <v>49161.92607007394</v>
      </c>
      <c r="O50" s="185">
        <f t="shared" si="3"/>
        <v>139.29</v>
      </c>
      <c r="P50" s="185">
        <f t="shared" si="4"/>
        <v>616.48830105689774</v>
      </c>
      <c r="Q50" s="185">
        <f t="shared" si="7"/>
        <v>755.78</v>
      </c>
      <c r="R50" s="150">
        <f t="shared" si="5"/>
        <v>48545.437769017044</v>
      </c>
    </row>
    <row r="51" spans="1:18" x14ac:dyDescent="0.25">
      <c r="A51" s="134">
        <f t="shared" si="8"/>
        <v>46388</v>
      </c>
      <c r="B51" s="135">
        <v>38</v>
      </c>
      <c r="C51" s="136">
        <f t="shared" si="9"/>
        <v>68093.46606021178</v>
      </c>
      <c r="D51" s="137">
        <f t="shared" si="1"/>
        <v>192.93</v>
      </c>
      <c r="E51" s="137">
        <f t="shared" si="0"/>
        <v>867.18272908746007</v>
      </c>
      <c r="F51" s="137">
        <f t="shared" si="6"/>
        <v>1060.1099999999999</v>
      </c>
      <c r="G51" s="136">
        <f t="shared" si="2"/>
        <v>67226.283331124316</v>
      </c>
      <c r="L51" s="184">
        <f t="shared" si="10"/>
        <v>46388</v>
      </c>
      <c r="M51" s="142">
        <v>38</v>
      </c>
      <c r="N51" s="150">
        <f t="shared" si="11"/>
        <v>48545.437769017044</v>
      </c>
      <c r="O51" s="185">
        <f t="shared" si="3"/>
        <v>137.55000000000001</v>
      </c>
      <c r="P51" s="185">
        <f t="shared" si="4"/>
        <v>618.23501790989235</v>
      </c>
      <c r="Q51" s="185">
        <f t="shared" si="7"/>
        <v>755.78</v>
      </c>
      <c r="R51" s="150">
        <f t="shared" si="5"/>
        <v>47927.20275110715</v>
      </c>
    </row>
    <row r="52" spans="1:18" x14ac:dyDescent="0.25">
      <c r="A52" s="134">
        <f t="shared" si="8"/>
        <v>46419</v>
      </c>
      <c r="B52" s="135">
        <v>39</v>
      </c>
      <c r="C52" s="136">
        <f t="shared" si="9"/>
        <v>67226.283331124316</v>
      </c>
      <c r="D52" s="137">
        <f t="shared" si="1"/>
        <v>190.47</v>
      </c>
      <c r="E52" s="137">
        <f t="shared" si="0"/>
        <v>869.6397468198744</v>
      </c>
      <c r="F52" s="137">
        <f t="shared" si="6"/>
        <v>1060.1099999999999</v>
      </c>
      <c r="G52" s="136">
        <f t="shared" si="2"/>
        <v>66356.643584304446</v>
      </c>
      <c r="L52" s="184">
        <f t="shared" si="10"/>
        <v>46419</v>
      </c>
      <c r="M52" s="142">
        <v>39</v>
      </c>
      <c r="N52" s="150">
        <f t="shared" si="11"/>
        <v>47927.20275110715</v>
      </c>
      <c r="O52" s="185">
        <f t="shared" si="3"/>
        <v>135.79</v>
      </c>
      <c r="P52" s="185">
        <f t="shared" si="4"/>
        <v>619.98668379397031</v>
      </c>
      <c r="Q52" s="185">
        <f t="shared" si="7"/>
        <v>755.78</v>
      </c>
      <c r="R52" s="150">
        <f t="shared" si="5"/>
        <v>47307.21606731318</v>
      </c>
    </row>
    <row r="53" spans="1:18" x14ac:dyDescent="0.25">
      <c r="A53" s="134">
        <f t="shared" si="8"/>
        <v>46447</v>
      </c>
      <c r="B53" s="135">
        <v>40</v>
      </c>
      <c r="C53" s="136">
        <f t="shared" si="9"/>
        <v>66356.643584304446</v>
      </c>
      <c r="D53" s="137">
        <f t="shared" si="1"/>
        <v>188.01</v>
      </c>
      <c r="E53" s="137">
        <f t="shared" si="0"/>
        <v>872.1037261025308</v>
      </c>
      <c r="F53" s="137">
        <f t="shared" si="6"/>
        <v>1060.1099999999999</v>
      </c>
      <c r="G53" s="136">
        <f t="shared" si="2"/>
        <v>65484.539858201912</v>
      </c>
      <c r="L53" s="184">
        <f t="shared" si="10"/>
        <v>46447</v>
      </c>
      <c r="M53" s="142">
        <v>40</v>
      </c>
      <c r="N53" s="150">
        <f t="shared" si="11"/>
        <v>47307.21606731318</v>
      </c>
      <c r="O53" s="185">
        <f t="shared" si="3"/>
        <v>134.04</v>
      </c>
      <c r="P53" s="185">
        <f t="shared" si="4"/>
        <v>621.7433127313866</v>
      </c>
      <c r="Q53" s="185">
        <f t="shared" si="7"/>
        <v>755.78</v>
      </c>
      <c r="R53" s="150">
        <f t="shared" si="5"/>
        <v>46685.472754581795</v>
      </c>
    </row>
    <row r="54" spans="1:18" x14ac:dyDescent="0.25">
      <c r="A54" s="134">
        <f t="shared" si="8"/>
        <v>46478</v>
      </c>
      <c r="B54" s="135">
        <v>41</v>
      </c>
      <c r="C54" s="136">
        <f t="shared" si="9"/>
        <v>65484.539858201912</v>
      </c>
      <c r="D54" s="137">
        <f t="shared" si="1"/>
        <v>185.54</v>
      </c>
      <c r="E54" s="137">
        <f t="shared" si="0"/>
        <v>874.57468665982128</v>
      </c>
      <c r="F54" s="137">
        <f t="shared" si="6"/>
        <v>1060.1099999999999</v>
      </c>
      <c r="G54" s="136">
        <f t="shared" si="2"/>
        <v>64609.965171542091</v>
      </c>
      <c r="L54" s="184">
        <f t="shared" si="10"/>
        <v>46478</v>
      </c>
      <c r="M54" s="142">
        <v>41</v>
      </c>
      <c r="N54" s="150">
        <f t="shared" si="11"/>
        <v>46685.472754581795</v>
      </c>
      <c r="O54" s="185">
        <f t="shared" si="3"/>
        <v>132.28</v>
      </c>
      <c r="P54" s="185">
        <f t="shared" si="4"/>
        <v>623.50491878412549</v>
      </c>
      <c r="Q54" s="185">
        <f t="shared" si="7"/>
        <v>755.78</v>
      </c>
      <c r="R54" s="150">
        <f t="shared" si="5"/>
        <v>46061.967835797666</v>
      </c>
    </row>
    <row r="55" spans="1:18" x14ac:dyDescent="0.25">
      <c r="A55" s="134">
        <f t="shared" si="8"/>
        <v>46508</v>
      </c>
      <c r="B55" s="135">
        <v>42</v>
      </c>
      <c r="C55" s="136">
        <f t="shared" si="9"/>
        <v>64609.965171542091</v>
      </c>
      <c r="D55" s="137">
        <f t="shared" si="1"/>
        <v>183.06</v>
      </c>
      <c r="E55" s="137">
        <f t="shared" si="0"/>
        <v>877.05264827202416</v>
      </c>
      <c r="F55" s="137">
        <f t="shared" si="6"/>
        <v>1060.1099999999999</v>
      </c>
      <c r="G55" s="136">
        <f t="shared" si="2"/>
        <v>63732.912523270068</v>
      </c>
      <c r="L55" s="184">
        <f t="shared" si="10"/>
        <v>46508</v>
      </c>
      <c r="M55" s="142">
        <v>42</v>
      </c>
      <c r="N55" s="150">
        <f t="shared" si="11"/>
        <v>46061.967835797666</v>
      </c>
      <c r="O55" s="185">
        <f t="shared" si="3"/>
        <v>130.51</v>
      </c>
      <c r="P55" s="185">
        <f t="shared" si="4"/>
        <v>625.27151605401389</v>
      </c>
      <c r="Q55" s="185">
        <f t="shared" si="7"/>
        <v>755.78</v>
      </c>
      <c r="R55" s="150">
        <f t="shared" si="5"/>
        <v>45436.696319743649</v>
      </c>
    </row>
    <row r="56" spans="1:18" x14ac:dyDescent="0.25">
      <c r="A56" s="134">
        <f t="shared" si="8"/>
        <v>46539</v>
      </c>
      <c r="B56" s="135">
        <v>43</v>
      </c>
      <c r="C56" s="136">
        <f t="shared" si="9"/>
        <v>63732.912523270068</v>
      </c>
      <c r="D56" s="137">
        <f t="shared" si="1"/>
        <v>180.58</v>
      </c>
      <c r="E56" s="137">
        <f t="shared" si="0"/>
        <v>879.53763077546148</v>
      </c>
      <c r="F56" s="137">
        <f t="shared" si="6"/>
        <v>1060.1099999999999</v>
      </c>
      <c r="G56" s="136">
        <f t="shared" si="2"/>
        <v>62853.374892494605</v>
      </c>
      <c r="L56" s="184">
        <f t="shared" si="10"/>
        <v>46539</v>
      </c>
      <c r="M56" s="142">
        <v>43</v>
      </c>
      <c r="N56" s="150">
        <f t="shared" si="11"/>
        <v>45436.696319743649</v>
      </c>
      <c r="O56" s="185">
        <f t="shared" si="3"/>
        <v>128.74</v>
      </c>
      <c r="P56" s="185">
        <f t="shared" si="4"/>
        <v>627.04311868283355</v>
      </c>
      <c r="Q56" s="185">
        <f t="shared" si="7"/>
        <v>755.78</v>
      </c>
      <c r="R56" s="150">
        <f t="shared" si="5"/>
        <v>44809.653201060813</v>
      </c>
    </row>
    <row r="57" spans="1:18" x14ac:dyDescent="0.25">
      <c r="A57" s="134">
        <f t="shared" si="8"/>
        <v>46569</v>
      </c>
      <c r="B57" s="135">
        <v>44</v>
      </c>
      <c r="C57" s="136">
        <f t="shared" si="9"/>
        <v>62853.374892494605</v>
      </c>
      <c r="D57" s="137">
        <f t="shared" si="1"/>
        <v>178.08</v>
      </c>
      <c r="E57" s="137">
        <f t="shared" si="0"/>
        <v>882.02965406265866</v>
      </c>
      <c r="F57" s="137">
        <f t="shared" si="6"/>
        <v>1060.1099999999999</v>
      </c>
      <c r="G57" s="136">
        <f t="shared" si="2"/>
        <v>61971.345238431946</v>
      </c>
      <c r="L57" s="184">
        <f t="shared" si="10"/>
        <v>46569</v>
      </c>
      <c r="M57" s="142">
        <v>44</v>
      </c>
      <c r="N57" s="150">
        <f t="shared" si="11"/>
        <v>44809.653201060813</v>
      </c>
      <c r="O57" s="185">
        <f t="shared" si="3"/>
        <v>126.96</v>
      </c>
      <c r="P57" s="185">
        <f t="shared" si="4"/>
        <v>628.81974085243496</v>
      </c>
      <c r="Q57" s="185">
        <f t="shared" si="7"/>
        <v>755.78</v>
      </c>
      <c r="R57" s="150">
        <f t="shared" si="5"/>
        <v>44180.833460208378</v>
      </c>
    </row>
    <row r="58" spans="1:18" x14ac:dyDescent="0.25">
      <c r="A58" s="134">
        <f t="shared" si="8"/>
        <v>46600</v>
      </c>
      <c r="B58" s="135">
        <v>45</v>
      </c>
      <c r="C58" s="136">
        <f t="shared" si="9"/>
        <v>61971.345238431946</v>
      </c>
      <c r="D58" s="137">
        <f t="shared" si="1"/>
        <v>175.59</v>
      </c>
      <c r="E58" s="137">
        <f t="shared" si="0"/>
        <v>884.52873808250285</v>
      </c>
      <c r="F58" s="137">
        <f t="shared" si="6"/>
        <v>1060.1099999999999</v>
      </c>
      <c r="G58" s="136">
        <f t="shared" si="2"/>
        <v>61086.816500349443</v>
      </c>
      <c r="L58" s="184">
        <f t="shared" si="10"/>
        <v>46600</v>
      </c>
      <c r="M58" s="142">
        <v>45</v>
      </c>
      <c r="N58" s="150">
        <f t="shared" si="11"/>
        <v>44180.833460208378</v>
      </c>
      <c r="O58" s="185">
        <f t="shared" si="3"/>
        <v>125.18</v>
      </c>
      <c r="P58" s="185">
        <f t="shared" si="4"/>
        <v>630.60139678485018</v>
      </c>
      <c r="Q58" s="185">
        <f t="shared" si="7"/>
        <v>755.78</v>
      </c>
      <c r="R58" s="150">
        <f t="shared" si="5"/>
        <v>43550.232063423529</v>
      </c>
    </row>
    <row r="59" spans="1:18" x14ac:dyDescent="0.25">
      <c r="A59" s="134">
        <f t="shared" si="8"/>
        <v>46631</v>
      </c>
      <c r="B59" s="135">
        <v>46</v>
      </c>
      <c r="C59" s="136">
        <f t="shared" si="9"/>
        <v>61086.816500349443</v>
      </c>
      <c r="D59" s="137">
        <f t="shared" si="1"/>
        <v>173.08</v>
      </c>
      <c r="E59" s="137">
        <f t="shared" si="0"/>
        <v>887.03490284040333</v>
      </c>
      <c r="F59" s="137">
        <f t="shared" si="6"/>
        <v>1060.1099999999999</v>
      </c>
      <c r="G59" s="136">
        <f t="shared" si="2"/>
        <v>60199.781597509042</v>
      </c>
      <c r="L59" s="184">
        <f t="shared" si="10"/>
        <v>46631</v>
      </c>
      <c r="M59" s="142">
        <v>46</v>
      </c>
      <c r="N59" s="150">
        <f t="shared" si="11"/>
        <v>43550.232063423529</v>
      </c>
      <c r="O59" s="185">
        <f t="shared" si="3"/>
        <v>123.39</v>
      </c>
      <c r="P59" s="185">
        <f t="shared" si="4"/>
        <v>632.38810074240723</v>
      </c>
      <c r="Q59" s="185">
        <f t="shared" si="7"/>
        <v>755.78</v>
      </c>
      <c r="R59" s="150">
        <f t="shared" si="5"/>
        <v>42917.843962681123</v>
      </c>
    </row>
    <row r="60" spans="1:18" x14ac:dyDescent="0.25">
      <c r="A60" s="134">
        <f t="shared" si="8"/>
        <v>46661</v>
      </c>
      <c r="B60" s="135">
        <v>47</v>
      </c>
      <c r="C60" s="136">
        <f t="shared" si="9"/>
        <v>60199.781597509042</v>
      </c>
      <c r="D60" s="137">
        <f t="shared" si="1"/>
        <v>170.57</v>
      </c>
      <c r="E60" s="137">
        <f t="shared" si="0"/>
        <v>889.54816839845103</v>
      </c>
      <c r="F60" s="137">
        <f t="shared" si="6"/>
        <v>1060.1099999999999</v>
      </c>
      <c r="G60" s="136">
        <f t="shared" si="2"/>
        <v>59310.233429110587</v>
      </c>
      <c r="L60" s="184">
        <f t="shared" si="10"/>
        <v>46661</v>
      </c>
      <c r="M60" s="142">
        <v>47</v>
      </c>
      <c r="N60" s="150">
        <f t="shared" si="11"/>
        <v>42917.843962681123</v>
      </c>
      <c r="O60" s="185">
        <f t="shared" si="3"/>
        <v>121.6</v>
      </c>
      <c r="P60" s="185">
        <f t="shared" si="4"/>
        <v>634.17986702784401</v>
      </c>
      <c r="Q60" s="185">
        <f t="shared" si="7"/>
        <v>755.78</v>
      </c>
      <c r="R60" s="150">
        <f t="shared" si="5"/>
        <v>42283.664095653279</v>
      </c>
    </row>
    <row r="61" spans="1:18" x14ac:dyDescent="0.25">
      <c r="A61" s="134">
        <f t="shared" si="8"/>
        <v>46692</v>
      </c>
      <c r="B61" s="135">
        <v>48</v>
      </c>
      <c r="C61" s="136">
        <f t="shared" si="9"/>
        <v>59310.233429110587</v>
      </c>
      <c r="D61" s="137">
        <f t="shared" si="1"/>
        <v>168.05</v>
      </c>
      <c r="E61" s="137">
        <f t="shared" si="0"/>
        <v>892.06855487557993</v>
      </c>
      <c r="F61" s="137">
        <f t="shared" si="6"/>
        <v>1060.1099999999999</v>
      </c>
      <c r="G61" s="136">
        <f t="shared" si="2"/>
        <v>58418.164874235008</v>
      </c>
      <c r="L61" s="184">
        <f t="shared" si="10"/>
        <v>46692</v>
      </c>
      <c r="M61" s="142">
        <v>48</v>
      </c>
      <c r="N61" s="150">
        <f t="shared" si="11"/>
        <v>42283.664095653279</v>
      </c>
      <c r="O61" s="185">
        <f t="shared" si="3"/>
        <v>119.8</v>
      </c>
      <c r="P61" s="185">
        <f t="shared" si="4"/>
        <v>635.976709984423</v>
      </c>
      <c r="Q61" s="185">
        <f t="shared" si="7"/>
        <v>755.78</v>
      </c>
      <c r="R61" s="150">
        <f t="shared" si="5"/>
        <v>41647.687385668854</v>
      </c>
    </row>
    <row r="62" spans="1:18" x14ac:dyDescent="0.25">
      <c r="A62" s="134">
        <f t="shared" si="8"/>
        <v>46722</v>
      </c>
      <c r="B62" s="135">
        <v>49</v>
      </c>
      <c r="C62" s="136">
        <f t="shared" si="9"/>
        <v>58418.164874235008</v>
      </c>
      <c r="D62" s="137">
        <f t="shared" si="1"/>
        <v>165.52</v>
      </c>
      <c r="E62" s="137">
        <f t="shared" si="0"/>
        <v>894.59608244772744</v>
      </c>
      <c r="F62" s="137">
        <f t="shared" si="6"/>
        <v>1060.1099999999999</v>
      </c>
      <c r="G62" s="136">
        <f t="shared" si="2"/>
        <v>57523.568791787278</v>
      </c>
      <c r="L62" s="184">
        <f t="shared" si="10"/>
        <v>46722</v>
      </c>
      <c r="M62" s="142">
        <v>49</v>
      </c>
      <c r="N62" s="150">
        <f t="shared" si="11"/>
        <v>41647.687385668854</v>
      </c>
      <c r="O62" s="185">
        <f t="shared" si="3"/>
        <v>118</v>
      </c>
      <c r="P62" s="185">
        <f t="shared" si="4"/>
        <v>637.7786439960455</v>
      </c>
      <c r="Q62" s="185">
        <f t="shared" si="7"/>
        <v>755.78</v>
      </c>
      <c r="R62" s="150">
        <f t="shared" si="5"/>
        <v>41009.908741672807</v>
      </c>
    </row>
    <row r="63" spans="1:18" x14ac:dyDescent="0.25">
      <c r="A63" s="134">
        <f t="shared" si="8"/>
        <v>46753</v>
      </c>
      <c r="B63" s="135">
        <v>50</v>
      </c>
      <c r="C63" s="136">
        <f t="shared" si="9"/>
        <v>57523.568791787278</v>
      </c>
      <c r="D63" s="137">
        <f t="shared" si="1"/>
        <v>162.97999999999999</v>
      </c>
      <c r="E63" s="137">
        <f t="shared" si="0"/>
        <v>897.13077134799596</v>
      </c>
      <c r="F63" s="137">
        <f t="shared" si="6"/>
        <v>1060.1099999999999</v>
      </c>
      <c r="G63" s="136">
        <f t="shared" si="2"/>
        <v>56626.43802043928</v>
      </c>
      <c r="L63" s="184">
        <f t="shared" si="10"/>
        <v>46753</v>
      </c>
      <c r="M63" s="142">
        <v>50</v>
      </c>
      <c r="N63" s="150">
        <f t="shared" si="11"/>
        <v>41009.908741672807</v>
      </c>
      <c r="O63" s="185">
        <f t="shared" si="3"/>
        <v>116.19</v>
      </c>
      <c r="P63" s="185">
        <f t="shared" si="4"/>
        <v>639.58568348736765</v>
      </c>
      <c r="Q63" s="185">
        <f t="shared" si="7"/>
        <v>755.78</v>
      </c>
      <c r="R63" s="150">
        <f t="shared" si="5"/>
        <v>40370.323058185437</v>
      </c>
    </row>
    <row r="64" spans="1:18" x14ac:dyDescent="0.25">
      <c r="A64" s="134">
        <f t="shared" si="8"/>
        <v>46784</v>
      </c>
      <c r="B64" s="135">
        <v>51</v>
      </c>
      <c r="C64" s="136">
        <f t="shared" si="9"/>
        <v>56626.43802043928</v>
      </c>
      <c r="D64" s="137">
        <f t="shared" si="1"/>
        <v>160.44</v>
      </c>
      <c r="E64" s="137">
        <f t="shared" si="0"/>
        <v>899.67264186681541</v>
      </c>
      <c r="F64" s="137">
        <f t="shared" si="6"/>
        <v>1060.1099999999999</v>
      </c>
      <c r="G64" s="136">
        <f t="shared" si="2"/>
        <v>55726.765378572461</v>
      </c>
      <c r="L64" s="184">
        <f t="shared" si="10"/>
        <v>46784</v>
      </c>
      <c r="M64" s="142">
        <v>51</v>
      </c>
      <c r="N64" s="150">
        <f t="shared" si="11"/>
        <v>40370.323058185437</v>
      </c>
      <c r="O64" s="185">
        <f t="shared" si="3"/>
        <v>114.38</v>
      </c>
      <c r="P64" s="185">
        <f t="shared" si="4"/>
        <v>641.39784292391516</v>
      </c>
      <c r="Q64" s="185">
        <f t="shared" si="7"/>
        <v>755.78</v>
      </c>
      <c r="R64" s="150">
        <f t="shared" si="5"/>
        <v>39728.925215261523</v>
      </c>
    </row>
    <row r="65" spans="1:18" x14ac:dyDescent="0.25">
      <c r="A65" s="134">
        <f t="shared" si="8"/>
        <v>46813</v>
      </c>
      <c r="B65" s="135">
        <v>52</v>
      </c>
      <c r="C65" s="136">
        <f t="shared" si="9"/>
        <v>55726.765378572461</v>
      </c>
      <c r="D65" s="137">
        <f t="shared" si="1"/>
        <v>157.88999999999999</v>
      </c>
      <c r="E65" s="137">
        <f t="shared" si="0"/>
        <v>902.22171435210464</v>
      </c>
      <c r="F65" s="137">
        <f t="shared" si="6"/>
        <v>1060.1099999999999</v>
      </c>
      <c r="G65" s="136">
        <f t="shared" si="2"/>
        <v>54824.543664220357</v>
      </c>
      <c r="L65" s="184">
        <f t="shared" si="10"/>
        <v>46813</v>
      </c>
      <c r="M65" s="142">
        <v>52</v>
      </c>
      <c r="N65" s="150">
        <f t="shared" si="11"/>
        <v>39728.925215261523</v>
      </c>
      <c r="O65" s="185">
        <f t="shared" si="3"/>
        <v>112.57</v>
      </c>
      <c r="P65" s="185">
        <f t="shared" si="4"/>
        <v>643.2151368121996</v>
      </c>
      <c r="Q65" s="185">
        <f t="shared" si="7"/>
        <v>755.78</v>
      </c>
      <c r="R65" s="150">
        <f t="shared" si="5"/>
        <v>39085.710078449323</v>
      </c>
    </row>
    <row r="66" spans="1:18" x14ac:dyDescent="0.25">
      <c r="A66" s="134">
        <f t="shared" si="8"/>
        <v>46844</v>
      </c>
      <c r="B66" s="135">
        <v>53</v>
      </c>
      <c r="C66" s="136">
        <f t="shared" si="9"/>
        <v>54824.543664220357</v>
      </c>
      <c r="D66" s="137">
        <f t="shared" si="1"/>
        <v>155.34</v>
      </c>
      <c r="E66" s="137">
        <f t="shared" si="0"/>
        <v>904.77800920943571</v>
      </c>
      <c r="F66" s="137">
        <f t="shared" si="6"/>
        <v>1060.1099999999999</v>
      </c>
      <c r="G66" s="136">
        <f t="shared" si="2"/>
        <v>53919.765655010924</v>
      </c>
      <c r="L66" s="184">
        <f t="shared" si="10"/>
        <v>46844</v>
      </c>
      <c r="M66" s="142">
        <v>53</v>
      </c>
      <c r="N66" s="150">
        <f t="shared" si="11"/>
        <v>39085.710078449323</v>
      </c>
      <c r="O66" s="185">
        <f t="shared" si="3"/>
        <v>110.74</v>
      </c>
      <c r="P66" s="185">
        <f t="shared" si="4"/>
        <v>645.03757969983417</v>
      </c>
      <c r="Q66" s="185">
        <f t="shared" si="7"/>
        <v>755.78</v>
      </c>
      <c r="R66" s="150">
        <f t="shared" si="5"/>
        <v>38440.672498749489</v>
      </c>
    </row>
    <row r="67" spans="1:18" x14ac:dyDescent="0.25">
      <c r="A67" s="134">
        <f t="shared" si="8"/>
        <v>46874</v>
      </c>
      <c r="B67" s="135">
        <v>54</v>
      </c>
      <c r="C67" s="136">
        <f t="shared" si="9"/>
        <v>53919.765655010924</v>
      </c>
      <c r="D67" s="137">
        <f t="shared" si="1"/>
        <v>152.77000000000001</v>
      </c>
      <c r="E67" s="137">
        <f t="shared" si="0"/>
        <v>907.34154690219566</v>
      </c>
      <c r="F67" s="137">
        <f t="shared" si="6"/>
        <v>1060.1099999999999</v>
      </c>
      <c r="G67" s="136">
        <f t="shared" si="2"/>
        <v>53012.424108108731</v>
      </c>
      <c r="L67" s="184">
        <f t="shared" si="10"/>
        <v>46874</v>
      </c>
      <c r="M67" s="142">
        <v>54</v>
      </c>
      <c r="N67" s="150">
        <f t="shared" si="11"/>
        <v>38440.672498749489</v>
      </c>
      <c r="O67" s="185">
        <f t="shared" si="3"/>
        <v>108.92</v>
      </c>
      <c r="P67" s="185">
        <f t="shared" si="4"/>
        <v>646.86518617565036</v>
      </c>
      <c r="Q67" s="185">
        <f t="shared" si="7"/>
        <v>755.78</v>
      </c>
      <c r="R67" s="150">
        <f t="shared" si="5"/>
        <v>37793.807312573837</v>
      </c>
    </row>
    <row r="68" spans="1:18" x14ac:dyDescent="0.25">
      <c r="A68" s="134">
        <f t="shared" si="8"/>
        <v>46905</v>
      </c>
      <c r="B68" s="135">
        <v>55</v>
      </c>
      <c r="C68" s="136">
        <f t="shared" si="9"/>
        <v>53012.424108108731</v>
      </c>
      <c r="D68" s="137">
        <f t="shared" si="1"/>
        <v>150.19999999999999</v>
      </c>
      <c r="E68" s="137">
        <f t="shared" si="0"/>
        <v>909.91234795175194</v>
      </c>
      <c r="F68" s="137">
        <f t="shared" si="6"/>
        <v>1060.1099999999999</v>
      </c>
      <c r="G68" s="136">
        <f t="shared" si="2"/>
        <v>52102.51176015698</v>
      </c>
      <c r="L68" s="184">
        <f t="shared" si="10"/>
        <v>46905</v>
      </c>
      <c r="M68" s="142">
        <v>55</v>
      </c>
      <c r="N68" s="150">
        <f t="shared" si="11"/>
        <v>37793.807312573837</v>
      </c>
      <c r="O68" s="185">
        <f t="shared" si="3"/>
        <v>107.08</v>
      </c>
      <c r="P68" s="185">
        <f t="shared" si="4"/>
        <v>648.69797086981464</v>
      </c>
      <c r="Q68" s="185">
        <f t="shared" si="7"/>
        <v>755.78</v>
      </c>
      <c r="R68" s="150">
        <f t="shared" si="5"/>
        <v>37145.109341704025</v>
      </c>
    </row>
    <row r="69" spans="1:18" x14ac:dyDescent="0.25">
      <c r="A69" s="134">
        <f t="shared" si="8"/>
        <v>46935</v>
      </c>
      <c r="B69" s="135">
        <v>56</v>
      </c>
      <c r="C69" s="136">
        <f t="shared" si="9"/>
        <v>52102.51176015698</v>
      </c>
      <c r="D69" s="137">
        <f t="shared" si="1"/>
        <v>147.62</v>
      </c>
      <c r="E69" s="137">
        <f t="shared" si="0"/>
        <v>912.4904329376152</v>
      </c>
      <c r="F69" s="137">
        <f t="shared" si="6"/>
        <v>1060.1099999999999</v>
      </c>
      <c r="G69" s="136">
        <f t="shared" si="2"/>
        <v>51190.021327219365</v>
      </c>
      <c r="L69" s="184">
        <f t="shared" si="10"/>
        <v>46935</v>
      </c>
      <c r="M69" s="142">
        <v>56</v>
      </c>
      <c r="N69" s="150">
        <f t="shared" si="11"/>
        <v>37145.109341704025</v>
      </c>
      <c r="O69" s="185">
        <f t="shared" si="3"/>
        <v>105.24</v>
      </c>
      <c r="P69" s="185">
        <f t="shared" si="4"/>
        <v>650.53594845394582</v>
      </c>
      <c r="Q69" s="185">
        <f t="shared" si="7"/>
        <v>755.78</v>
      </c>
      <c r="R69" s="150">
        <f t="shared" si="5"/>
        <v>36494.573393250081</v>
      </c>
    </row>
    <row r="70" spans="1:18" x14ac:dyDescent="0.25">
      <c r="A70" s="134">
        <f t="shared" si="8"/>
        <v>46966</v>
      </c>
      <c r="B70" s="135">
        <v>57</v>
      </c>
      <c r="C70" s="136">
        <f t="shared" si="9"/>
        <v>51190.021327219365</v>
      </c>
      <c r="D70" s="137">
        <f t="shared" si="1"/>
        <v>145.04</v>
      </c>
      <c r="E70" s="137">
        <f t="shared" si="0"/>
        <v>915.07582249760515</v>
      </c>
      <c r="F70" s="137">
        <f t="shared" si="6"/>
        <v>1060.1099999999999</v>
      </c>
      <c r="G70" s="136">
        <f t="shared" si="2"/>
        <v>50274.945504721763</v>
      </c>
      <c r="L70" s="184">
        <f t="shared" si="10"/>
        <v>46966</v>
      </c>
      <c r="M70" s="142">
        <v>57</v>
      </c>
      <c r="N70" s="150">
        <f t="shared" si="11"/>
        <v>36494.573393250081</v>
      </c>
      <c r="O70" s="185">
        <f t="shared" si="3"/>
        <v>103.4</v>
      </c>
      <c r="P70" s="185">
        <f t="shared" si="4"/>
        <v>652.37913364123199</v>
      </c>
      <c r="Q70" s="185">
        <f t="shared" si="7"/>
        <v>755.78</v>
      </c>
      <c r="R70" s="150">
        <f t="shared" si="5"/>
        <v>35842.194259608848</v>
      </c>
    </row>
    <row r="71" spans="1:18" x14ac:dyDescent="0.25">
      <c r="A71" s="134">
        <f t="shared" si="8"/>
        <v>46997</v>
      </c>
      <c r="B71" s="135">
        <v>58</v>
      </c>
      <c r="C71" s="136">
        <f t="shared" si="9"/>
        <v>50274.945504721763</v>
      </c>
      <c r="D71" s="137">
        <f t="shared" si="1"/>
        <v>142.44999999999999</v>
      </c>
      <c r="E71" s="137">
        <f t="shared" si="0"/>
        <v>917.66853732801496</v>
      </c>
      <c r="F71" s="137">
        <f t="shared" si="6"/>
        <v>1060.1099999999999</v>
      </c>
      <c r="G71" s="136">
        <f t="shared" si="2"/>
        <v>49357.276967393751</v>
      </c>
      <c r="L71" s="184">
        <f t="shared" si="10"/>
        <v>46997</v>
      </c>
      <c r="M71" s="142">
        <v>58</v>
      </c>
      <c r="N71" s="150">
        <f t="shared" si="11"/>
        <v>35842.194259608848</v>
      </c>
      <c r="O71" s="185">
        <f t="shared" si="3"/>
        <v>101.55</v>
      </c>
      <c r="P71" s="185">
        <f t="shared" si="4"/>
        <v>654.22754118654882</v>
      </c>
      <c r="Q71" s="185">
        <f t="shared" si="7"/>
        <v>755.78</v>
      </c>
      <c r="R71" s="150">
        <f t="shared" si="5"/>
        <v>35187.9667184223</v>
      </c>
    </row>
    <row r="72" spans="1:18" x14ac:dyDescent="0.25">
      <c r="A72" s="134">
        <f t="shared" si="8"/>
        <v>47027</v>
      </c>
      <c r="B72" s="135">
        <v>59</v>
      </c>
      <c r="C72" s="136">
        <f t="shared" si="9"/>
        <v>49357.276967393751</v>
      </c>
      <c r="D72" s="137">
        <f t="shared" si="1"/>
        <v>139.85</v>
      </c>
      <c r="E72" s="137">
        <f t="shared" si="0"/>
        <v>920.26859818377773</v>
      </c>
      <c r="F72" s="137">
        <f t="shared" si="6"/>
        <v>1060.1099999999999</v>
      </c>
      <c r="G72" s="136">
        <f t="shared" si="2"/>
        <v>48437.008369209972</v>
      </c>
      <c r="L72" s="184">
        <f t="shared" si="10"/>
        <v>47027</v>
      </c>
      <c r="M72" s="142">
        <v>59</v>
      </c>
      <c r="N72" s="150">
        <f t="shared" si="11"/>
        <v>35187.9667184223</v>
      </c>
      <c r="O72" s="185">
        <f t="shared" si="3"/>
        <v>99.7</v>
      </c>
      <c r="P72" s="185">
        <f t="shared" si="4"/>
        <v>656.08118588657737</v>
      </c>
      <c r="Q72" s="185">
        <f t="shared" si="7"/>
        <v>755.78</v>
      </c>
      <c r="R72" s="150">
        <f t="shared" si="5"/>
        <v>34531.885532535722</v>
      </c>
    </row>
    <row r="73" spans="1:18" x14ac:dyDescent="0.25">
      <c r="A73" s="134">
        <f t="shared" si="8"/>
        <v>47058</v>
      </c>
      <c r="B73" s="135">
        <v>60</v>
      </c>
      <c r="C73" s="136">
        <f>G72</f>
        <v>48437.008369209972</v>
      </c>
      <c r="D73" s="137">
        <f>ROUND(C73*$E$10/12,2)</f>
        <v>137.24</v>
      </c>
      <c r="E73" s="137">
        <f t="shared" si="0"/>
        <v>922.87602587863182</v>
      </c>
      <c r="F73" s="137">
        <f t="shared" si="6"/>
        <v>1060.1099999999999</v>
      </c>
      <c r="G73" s="136">
        <f>C73-E73</f>
        <v>47514.132343331337</v>
      </c>
      <c r="L73" s="184">
        <f t="shared" si="10"/>
        <v>47058</v>
      </c>
      <c r="M73" s="142">
        <v>60</v>
      </c>
      <c r="N73" s="150">
        <f>R72</f>
        <v>34531.885532535722</v>
      </c>
      <c r="O73" s="185">
        <f t="shared" si="3"/>
        <v>97.84</v>
      </c>
      <c r="P73" s="185">
        <f t="shared" si="4"/>
        <v>657.94008257992266</v>
      </c>
      <c r="Q73" s="185">
        <f t="shared" si="7"/>
        <v>755.78</v>
      </c>
      <c r="R73" s="150">
        <f>N73-P73</f>
        <v>33873.945449955798</v>
      </c>
    </row>
    <row r="74" spans="1:18" x14ac:dyDescent="0.25">
      <c r="A74" s="134">
        <f t="shared" si="8"/>
        <v>47088</v>
      </c>
      <c r="B74" s="135">
        <v>61</v>
      </c>
      <c r="C74" s="136">
        <f t="shared" ref="C74:C121" si="12">G73</f>
        <v>47514.132343331337</v>
      </c>
      <c r="D74" s="137">
        <f t="shared" ref="D74:D121" si="13">ROUND(C74*$E$10/12,2)</f>
        <v>134.62</v>
      </c>
      <c r="E74" s="137">
        <f t="shared" si="0"/>
        <v>925.49084128528784</v>
      </c>
      <c r="F74" s="137">
        <f t="shared" si="6"/>
        <v>1060.1099999999999</v>
      </c>
      <c r="G74" s="136">
        <f t="shared" ref="G74:G121" si="14">C74-E74</f>
        <v>46588.641502046048</v>
      </c>
      <c r="L74" s="184">
        <f t="shared" si="10"/>
        <v>47088</v>
      </c>
      <c r="M74" s="142">
        <v>61</v>
      </c>
      <c r="N74" s="150">
        <f t="shared" ref="N74:N121" si="15">R73</f>
        <v>33873.945449955798</v>
      </c>
      <c r="O74" s="185">
        <f t="shared" si="3"/>
        <v>95.98</v>
      </c>
      <c r="P74" s="185">
        <f t="shared" si="4"/>
        <v>659.80424614723256</v>
      </c>
      <c r="Q74" s="185">
        <f t="shared" si="7"/>
        <v>755.78</v>
      </c>
      <c r="R74" s="150">
        <f t="shared" ref="R74:R121" si="16">N74-P74</f>
        <v>33214.141203808562</v>
      </c>
    </row>
    <row r="75" spans="1:18" x14ac:dyDescent="0.25">
      <c r="A75" s="134">
        <f t="shared" si="8"/>
        <v>47119</v>
      </c>
      <c r="B75" s="135">
        <v>62</v>
      </c>
      <c r="C75" s="136">
        <f t="shared" si="12"/>
        <v>46588.641502046048</v>
      </c>
      <c r="D75" s="137">
        <f t="shared" si="13"/>
        <v>132</v>
      </c>
      <c r="E75" s="137">
        <f t="shared" si="0"/>
        <v>928.11306533559627</v>
      </c>
      <c r="F75" s="137">
        <f t="shared" si="6"/>
        <v>1060.1099999999999</v>
      </c>
      <c r="G75" s="136">
        <f t="shared" si="14"/>
        <v>45660.528436710454</v>
      </c>
      <c r="L75" s="184">
        <f t="shared" si="10"/>
        <v>47119</v>
      </c>
      <c r="M75" s="142">
        <v>62</v>
      </c>
      <c r="N75" s="150">
        <f t="shared" si="15"/>
        <v>33214.141203808562</v>
      </c>
      <c r="O75" s="185">
        <f t="shared" si="3"/>
        <v>94.11</v>
      </c>
      <c r="P75" s="185">
        <f t="shared" si="4"/>
        <v>661.67369151131629</v>
      </c>
      <c r="Q75" s="185">
        <f t="shared" si="7"/>
        <v>755.78</v>
      </c>
      <c r="R75" s="150">
        <f t="shared" si="16"/>
        <v>32552.467512297244</v>
      </c>
    </row>
    <row r="76" spans="1:18" x14ac:dyDescent="0.25">
      <c r="A76" s="134">
        <f t="shared" si="8"/>
        <v>47150</v>
      </c>
      <c r="B76" s="135">
        <v>63</v>
      </c>
      <c r="C76" s="136">
        <f t="shared" si="12"/>
        <v>45660.528436710454</v>
      </c>
      <c r="D76" s="137">
        <f t="shared" si="13"/>
        <v>129.37</v>
      </c>
      <c r="E76" s="137">
        <f t="shared" si="0"/>
        <v>930.74271902071371</v>
      </c>
      <c r="F76" s="137">
        <f t="shared" si="6"/>
        <v>1060.1099999999999</v>
      </c>
      <c r="G76" s="136">
        <f t="shared" si="14"/>
        <v>44729.785717689738</v>
      </c>
      <c r="L76" s="184">
        <f t="shared" si="10"/>
        <v>47150</v>
      </c>
      <c r="M76" s="142">
        <v>63</v>
      </c>
      <c r="N76" s="150">
        <f t="shared" si="15"/>
        <v>32552.467512297244</v>
      </c>
      <c r="O76" s="185">
        <f t="shared" si="3"/>
        <v>92.23</v>
      </c>
      <c r="P76" s="185">
        <f t="shared" si="4"/>
        <v>663.54843363726502</v>
      </c>
      <c r="Q76" s="185">
        <f t="shared" si="7"/>
        <v>755.78</v>
      </c>
      <c r="R76" s="150">
        <f t="shared" si="16"/>
        <v>31888.919078659979</v>
      </c>
    </row>
    <row r="77" spans="1:18" x14ac:dyDescent="0.25">
      <c r="A77" s="134">
        <f t="shared" si="8"/>
        <v>47178</v>
      </c>
      <c r="B77" s="135">
        <v>64</v>
      </c>
      <c r="C77" s="136">
        <f t="shared" si="12"/>
        <v>44729.785717689738</v>
      </c>
      <c r="D77" s="137">
        <f t="shared" si="13"/>
        <v>126.73</v>
      </c>
      <c r="E77" s="137">
        <f t="shared" si="0"/>
        <v>933.37982339127234</v>
      </c>
      <c r="F77" s="137">
        <f t="shared" si="6"/>
        <v>1060.1099999999999</v>
      </c>
      <c r="G77" s="136">
        <f t="shared" si="14"/>
        <v>43796.405894298463</v>
      </c>
      <c r="L77" s="184">
        <f t="shared" si="10"/>
        <v>47178</v>
      </c>
      <c r="M77" s="142">
        <v>64</v>
      </c>
      <c r="N77" s="150">
        <f t="shared" si="15"/>
        <v>31888.919078659979</v>
      </c>
      <c r="O77" s="185">
        <f t="shared" si="3"/>
        <v>90.35</v>
      </c>
      <c r="P77" s="185">
        <f t="shared" si="4"/>
        <v>665.42848753257056</v>
      </c>
      <c r="Q77" s="185">
        <f t="shared" si="7"/>
        <v>755.78</v>
      </c>
      <c r="R77" s="150">
        <f t="shared" si="16"/>
        <v>31223.490591127407</v>
      </c>
    </row>
    <row r="78" spans="1:18" x14ac:dyDescent="0.25">
      <c r="A78" s="134">
        <f t="shared" si="8"/>
        <v>47209</v>
      </c>
      <c r="B78" s="135">
        <v>65</v>
      </c>
      <c r="C78" s="136">
        <f t="shared" si="12"/>
        <v>43796.405894298463</v>
      </c>
      <c r="D78" s="137">
        <f t="shared" si="13"/>
        <v>124.09</v>
      </c>
      <c r="E78" s="137">
        <f t="shared" ref="E78:E121" si="17">PPMT($E$10/12,B78,$E$7,-$E$8,$E$9,0)</f>
        <v>936.02439955754778</v>
      </c>
      <c r="F78" s="137">
        <f t="shared" si="6"/>
        <v>1060.1099999999999</v>
      </c>
      <c r="G78" s="136">
        <f t="shared" si="14"/>
        <v>42860.381494740912</v>
      </c>
      <c r="L78" s="184">
        <f t="shared" si="10"/>
        <v>47209</v>
      </c>
      <c r="M78" s="142">
        <v>65</v>
      </c>
      <c r="N78" s="150">
        <f t="shared" si="15"/>
        <v>31223.490591127407</v>
      </c>
      <c r="O78" s="185">
        <f t="shared" si="3"/>
        <v>88.47</v>
      </c>
      <c r="P78" s="185">
        <f t="shared" si="4"/>
        <v>667.31386824724621</v>
      </c>
      <c r="Q78" s="185">
        <f t="shared" si="7"/>
        <v>755.78</v>
      </c>
      <c r="R78" s="150">
        <f t="shared" si="16"/>
        <v>30556.176722880162</v>
      </c>
    </row>
    <row r="79" spans="1:18" x14ac:dyDescent="0.25">
      <c r="A79" s="134">
        <f t="shared" si="8"/>
        <v>47239</v>
      </c>
      <c r="B79" s="135">
        <v>66</v>
      </c>
      <c r="C79" s="136">
        <f t="shared" si="12"/>
        <v>42860.381494740912</v>
      </c>
      <c r="D79" s="137">
        <f t="shared" si="13"/>
        <v>121.44</v>
      </c>
      <c r="E79" s="137">
        <f t="shared" si="17"/>
        <v>938.67646868962754</v>
      </c>
      <c r="F79" s="137">
        <f t="shared" si="6"/>
        <v>1060.1099999999999</v>
      </c>
      <c r="G79" s="136">
        <f t="shared" si="14"/>
        <v>41921.705026051284</v>
      </c>
      <c r="L79" s="184">
        <f t="shared" si="10"/>
        <v>47239</v>
      </c>
      <c r="M79" s="142">
        <v>66</v>
      </c>
      <c r="N79" s="150">
        <f t="shared" si="15"/>
        <v>30556.176722880162</v>
      </c>
      <c r="O79" s="185">
        <f t="shared" ref="O79:O121" si="18">ROUND(N79*$P$10/12,2)</f>
        <v>86.58</v>
      </c>
      <c r="P79" s="185">
        <f t="shared" ref="P79:P121" si="19">PPMT($P$10/12,M79,$P$7,-$P$8,$P$9,0)</f>
        <v>669.20459087394681</v>
      </c>
      <c r="Q79" s="185">
        <f t="shared" si="7"/>
        <v>755.78</v>
      </c>
      <c r="R79" s="150">
        <f t="shared" si="16"/>
        <v>29886.972132006216</v>
      </c>
    </row>
    <row r="80" spans="1:18" x14ac:dyDescent="0.25">
      <c r="A80" s="134">
        <f t="shared" si="8"/>
        <v>47270</v>
      </c>
      <c r="B80" s="135">
        <v>67</v>
      </c>
      <c r="C80" s="136">
        <f t="shared" si="12"/>
        <v>41921.705026051284</v>
      </c>
      <c r="D80" s="137">
        <f t="shared" si="13"/>
        <v>118.78</v>
      </c>
      <c r="E80" s="137">
        <f t="shared" si="17"/>
        <v>941.33605201758144</v>
      </c>
      <c r="F80" s="137">
        <f t="shared" ref="F80:F121" si="20">F79</f>
        <v>1060.1099999999999</v>
      </c>
      <c r="G80" s="136">
        <f t="shared" si="14"/>
        <v>40980.368974033699</v>
      </c>
      <c r="L80" s="184">
        <f t="shared" si="10"/>
        <v>47270</v>
      </c>
      <c r="M80" s="142">
        <v>67</v>
      </c>
      <c r="N80" s="150">
        <f t="shared" si="15"/>
        <v>29886.972132006216</v>
      </c>
      <c r="O80" s="185">
        <f t="shared" si="18"/>
        <v>84.68</v>
      </c>
      <c r="P80" s="185">
        <f t="shared" si="19"/>
        <v>671.10067054808962</v>
      </c>
      <c r="Q80" s="185">
        <f t="shared" ref="Q80:Q121" si="21">Q79</f>
        <v>755.78</v>
      </c>
      <c r="R80" s="150">
        <f t="shared" si="16"/>
        <v>29215.871461458126</v>
      </c>
    </row>
    <row r="81" spans="1:18" x14ac:dyDescent="0.25">
      <c r="A81" s="134">
        <f t="shared" ref="A81:A121" si="22">EDATE(A80,1)</f>
        <v>47300</v>
      </c>
      <c r="B81" s="135">
        <v>68</v>
      </c>
      <c r="C81" s="136">
        <f t="shared" si="12"/>
        <v>40980.368974033699</v>
      </c>
      <c r="D81" s="137">
        <f t="shared" si="13"/>
        <v>116.11</v>
      </c>
      <c r="E81" s="137">
        <f t="shared" si="17"/>
        <v>944.00317083163111</v>
      </c>
      <c r="F81" s="137">
        <f t="shared" si="20"/>
        <v>1060.1099999999999</v>
      </c>
      <c r="G81" s="136">
        <f t="shared" si="14"/>
        <v>40036.365803202068</v>
      </c>
      <c r="L81" s="184">
        <f t="shared" ref="L81:L121" si="23">EDATE(L80,1)</f>
        <v>47300</v>
      </c>
      <c r="M81" s="142">
        <v>68</v>
      </c>
      <c r="N81" s="150">
        <f t="shared" si="15"/>
        <v>29215.871461458126</v>
      </c>
      <c r="O81" s="185">
        <f t="shared" si="18"/>
        <v>82.78</v>
      </c>
      <c r="P81" s="185">
        <f t="shared" si="19"/>
        <v>673.00212244797581</v>
      </c>
      <c r="Q81" s="185">
        <f t="shared" si="21"/>
        <v>755.78</v>
      </c>
      <c r="R81" s="150">
        <f t="shared" si="16"/>
        <v>28542.869339010151</v>
      </c>
    </row>
    <row r="82" spans="1:18" x14ac:dyDescent="0.25">
      <c r="A82" s="134">
        <f t="shared" si="22"/>
        <v>47331</v>
      </c>
      <c r="B82" s="135">
        <v>69</v>
      </c>
      <c r="C82" s="136">
        <f t="shared" si="12"/>
        <v>40036.365803202068</v>
      </c>
      <c r="D82" s="137">
        <f t="shared" si="13"/>
        <v>113.44</v>
      </c>
      <c r="E82" s="137">
        <f t="shared" si="17"/>
        <v>946.67784648232077</v>
      </c>
      <c r="F82" s="137">
        <f t="shared" si="20"/>
        <v>1060.1099999999999</v>
      </c>
      <c r="G82" s="136">
        <f t="shared" si="14"/>
        <v>39089.687956719747</v>
      </c>
      <c r="L82" s="184">
        <f t="shared" si="23"/>
        <v>47331</v>
      </c>
      <c r="M82" s="142">
        <v>69</v>
      </c>
      <c r="N82" s="150">
        <f t="shared" si="15"/>
        <v>28542.869339010151</v>
      </c>
      <c r="O82" s="185">
        <f t="shared" si="18"/>
        <v>80.87</v>
      </c>
      <c r="P82" s="185">
        <f t="shared" si="19"/>
        <v>674.90896179491187</v>
      </c>
      <c r="Q82" s="185">
        <f t="shared" si="21"/>
        <v>755.78</v>
      </c>
      <c r="R82" s="150">
        <f t="shared" si="16"/>
        <v>27867.96037721524</v>
      </c>
    </row>
    <row r="83" spans="1:18" x14ac:dyDescent="0.25">
      <c r="A83" s="134">
        <f t="shared" si="22"/>
        <v>47362</v>
      </c>
      <c r="B83" s="135">
        <v>70</v>
      </c>
      <c r="C83" s="136">
        <f t="shared" si="12"/>
        <v>39089.687956719747</v>
      </c>
      <c r="D83" s="137">
        <f t="shared" si="13"/>
        <v>110.75</v>
      </c>
      <c r="E83" s="137">
        <f t="shared" si="17"/>
        <v>949.36010038068753</v>
      </c>
      <c r="F83" s="137">
        <f t="shared" si="20"/>
        <v>1060.1099999999999</v>
      </c>
      <c r="G83" s="136">
        <f t="shared" si="14"/>
        <v>38140.327856339056</v>
      </c>
      <c r="L83" s="184">
        <f t="shared" si="23"/>
        <v>47362</v>
      </c>
      <c r="M83" s="142">
        <v>70</v>
      </c>
      <c r="N83" s="150">
        <f t="shared" si="15"/>
        <v>27867.96037721524</v>
      </c>
      <c r="O83" s="185">
        <f t="shared" si="18"/>
        <v>78.959999999999994</v>
      </c>
      <c r="P83" s="185">
        <f t="shared" si="19"/>
        <v>676.82120385333076</v>
      </c>
      <c r="Q83" s="185">
        <f t="shared" si="21"/>
        <v>755.78</v>
      </c>
      <c r="R83" s="150">
        <f t="shared" si="16"/>
        <v>27191.139173361909</v>
      </c>
    </row>
    <row r="84" spans="1:18" x14ac:dyDescent="0.25">
      <c r="A84" s="134">
        <f t="shared" si="22"/>
        <v>47392</v>
      </c>
      <c r="B84" s="135">
        <v>71</v>
      </c>
      <c r="C84" s="136">
        <f t="shared" si="12"/>
        <v>38140.327856339056</v>
      </c>
      <c r="D84" s="137">
        <f t="shared" si="13"/>
        <v>108.06</v>
      </c>
      <c r="E84" s="137">
        <f t="shared" si="17"/>
        <v>952.04995399843278</v>
      </c>
      <c r="F84" s="137">
        <f t="shared" si="20"/>
        <v>1060.1099999999999</v>
      </c>
      <c r="G84" s="136">
        <f t="shared" si="14"/>
        <v>37188.277902340626</v>
      </c>
      <c r="L84" s="184">
        <f t="shared" si="23"/>
        <v>47392</v>
      </c>
      <c r="M84" s="142">
        <v>71</v>
      </c>
      <c r="N84" s="150">
        <f t="shared" si="15"/>
        <v>27191.139173361909</v>
      </c>
      <c r="O84" s="185">
        <f t="shared" si="18"/>
        <v>77.040000000000006</v>
      </c>
      <c r="P84" s="185">
        <f t="shared" si="19"/>
        <v>678.73886393091516</v>
      </c>
      <c r="Q84" s="185">
        <f t="shared" si="21"/>
        <v>755.78</v>
      </c>
      <c r="R84" s="150">
        <f t="shared" si="16"/>
        <v>26512.400309430996</v>
      </c>
    </row>
    <row r="85" spans="1:18" x14ac:dyDescent="0.25">
      <c r="A85" s="134">
        <f t="shared" si="22"/>
        <v>47423</v>
      </c>
      <c r="B85" s="135">
        <v>72</v>
      </c>
      <c r="C85" s="136">
        <f t="shared" si="12"/>
        <v>37188.277902340626</v>
      </c>
      <c r="D85" s="137">
        <f t="shared" si="13"/>
        <v>105.37</v>
      </c>
      <c r="E85" s="137">
        <f t="shared" si="17"/>
        <v>954.74742886809497</v>
      </c>
      <c r="F85" s="137">
        <f t="shared" si="20"/>
        <v>1060.1099999999999</v>
      </c>
      <c r="G85" s="136">
        <f t="shared" si="14"/>
        <v>36233.530473472529</v>
      </c>
      <c r="L85" s="184">
        <f t="shared" si="23"/>
        <v>47423</v>
      </c>
      <c r="M85" s="142">
        <v>72</v>
      </c>
      <c r="N85" s="150">
        <f t="shared" si="15"/>
        <v>26512.400309430996</v>
      </c>
      <c r="O85" s="185">
        <f t="shared" si="18"/>
        <v>75.12</v>
      </c>
      <c r="P85" s="185">
        <f t="shared" si="19"/>
        <v>680.66195737871942</v>
      </c>
      <c r="Q85" s="185">
        <f t="shared" si="21"/>
        <v>755.78</v>
      </c>
      <c r="R85" s="150">
        <f t="shared" si="16"/>
        <v>25831.738352052274</v>
      </c>
    </row>
    <row r="86" spans="1:18" x14ac:dyDescent="0.25">
      <c r="A86" s="134">
        <f t="shared" si="22"/>
        <v>47453</v>
      </c>
      <c r="B86" s="135">
        <v>73</v>
      </c>
      <c r="C86" s="136">
        <f t="shared" si="12"/>
        <v>36233.530473472529</v>
      </c>
      <c r="D86" s="137">
        <f t="shared" si="13"/>
        <v>102.66</v>
      </c>
      <c r="E86" s="137">
        <f t="shared" si="17"/>
        <v>957.45254658322119</v>
      </c>
      <c r="F86" s="137">
        <f t="shared" si="20"/>
        <v>1060.1099999999999</v>
      </c>
      <c r="G86" s="136">
        <f t="shared" si="14"/>
        <v>35276.077926889309</v>
      </c>
      <c r="L86" s="184">
        <f t="shared" si="23"/>
        <v>47453</v>
      </c>
      <c r="M86" s="142">
        <v>73</v>
      </c>
      <c r="N86" s="150">
        <f t="shared" si="15"/>
        <v>25831.738352052274</v>
      </c>
      <c r="O86" s="185">
        <f t="shared" si="18"/>
        <v>73.19</v>
      </c>
      <c r="P86" s="185">
        <f t="shared" si="19"/>
        <v>682.59049959129243</v>
      </c>
      <c r="Q86" s="185">
        <f t="shared" si="21"/>
        <v>755.78</v>
      </c>
      <c r="R86" s="150">
        <f t="shared" si="16"/>
        <v>25149.147852460981</v>
      </c>
    </row>
    <row r="87" spans="1:18" x14ac:dyDescent="0.25">
      <c r="A87" s="134">
        <f t="shared" si="22"/>
        <v>47484</v>
      </c>
      <c r="B87" s="135">
        <v>74</v>
      </c>
      <c r="C87" s="136">
        <f t="shared" si="12"/>
        <v>35276.077926889309</v>
      </c>
      <c r="D87" s="137">
        <f t="shared" si="13"/>
        <v>99.95</v>
      </c>
      <c r="E87" s="137">
        <f t="shared" si="17"/>
        <v>960.16532879854037</v>
      </c>
      <c r="F87" s="137">
        <f t="shared" si="20"/>
        <v>1060.1099999999999</v>
      </c>
      <c r="G87" s="136">
        <f t="shared" si="14"/>
        <v>34315.91259809077</v>
      </c>
      <c r="L87" s="184">
        <f t="shared" si="23"/>
        <v>47484</v>
      </c>
      <c r="M87" s="142">
        <v>74</v>
      </c>
      <c r="N87" s="150">
        <f t="shared" si="15"/>
        <v>25149.147852460981</v>
      </c>
      <c r="O87" s="185">
        <f t="shared" si="18"/>
        <v>71.260000000000005</v>
      </c>
      <c r="P87" s="185">
        <f t="shared" si="19"/>
        <v>684.52450600680118</v>
      </c>
      <c r="Q87" s="185">
        <f t="shared" si="21"/>
        <v>755.78</v>
      </c>
      <c r="R87" s="150">
        <f t="shared" si="16"/>
        <v>24464.62334645418</v>
      </c>
    </row>
    <row r="88" spans="1:18" x14ac:dyDescent="0.25">
      <c r="A88" s="134">
        <f t="shared" si="22"/>
        <v>47515</v>
      </c>
      <c r="B88" s="135">
        <v>75</v>
      </c>
      <c r="C88" s="136">
        <f t="shared" si="12"/>
        <v>34315.91259809077</v>
      </c>
      <c r="D88" s="137">
        <f t="shared" si="13"/>
        <v>97.23</v>
      </c>
      <c r="E88" s="137">
        <f t="shared" si="17"/>
        <v>962.88579723013618</v>
      </c>
      <c r="F88" s="137">
        <f t="shared" si="20"/>
        <v>1060.1099999999999</v>
      </c>
      <c r="G88" s="136">
        <f t="shared" si="14"/>
        <v>33353.026800860636</v>
      </c>
      <c r="L88" s="184">
        <f t="shared" si="23"/>
        <v>47515</v>
      </c>
      <c r="M88" s="142">
        <v>75</v>
      </c>
      <c r="N88" s="150">
        <f t="shared" si="15"/>
        <v>24464.62334645418</v>
      </c>
      <c r="O88" s="185">
        <f t="shared" si="18"/>
        <v>69.319999999999993</v>
      </c>
      <c r="P88" s="185">
        <f t="shared" si="19"/>
        <v>686.46399210715367</v>
      </c>
      <c r="Q88" s="185">
        <f t="shared" si="21"/>
        <v>755.78</v>
      </c>
      <c r="R88" s="150">
        <f t="shared" si="16"/>
        <v>23778.159354347026</v>
      </c>
    </row>
    <row r="89" spans="1:18" x14ac:dyDescent="0.25">
      <c r="A89" s="134">
        <f t="shared" si="22"/>
        <v>47543</v>
      </c>
      <c r="B89" s="135">
        <v>76</v>
      </c>
      <c r="C89" s="136">
        <f t="shared" si="12"/>
        <v>33353.026800860636</v>
      </c>
      <c r="D89" s="137">
        <f t="shared" si="13"/>
        <v>94.5</v>
      </c>
      <c r="E89" s="137">
        <f t="shared" si="17"/>
        <v>965.61397365562152</v>
      </c>
      <c r="F89" s="137">
        <f t="shared" si="20"/>
        <v>1060.1099999999999</v>
      </c>
      <c r="G89" s="136">
        <f t="shared" si="14"/>
        <v>32387.412827205015</v>
      </c>
      <c r="L89" s="184">
        <f t="shared" si="23"/>
        <v>47543</v>
      </c>
      <c r="M89" s="142">
        <v>76</v>
      </c>
      <c r="N89" s="150">
        <f t="shared" si="15"/>
        <v>23778.159354347026</v>
      </c>
      <c r="O89" s="185">
        <f t="shared" si="18"/>
        <v>67.37</v>
      </c>
      <c r="P89" s="185">
        <f t="shared" si="19"/>
        <v>688.40897341812399</v>
      </c>
      <c r="Q89" s="185">
        <f t="shared" si="21"/>
        <v>755.78</v>
      </c>
      <c r="R89" s="150">
        <f t="shared" si="16"/>
        <v>23089.750380928901</v>
      </c>
    </row>
    <row r="90" spans="1:18" x14ac:dyDescent="0.25">
      <c r="A90" s="134">
        <f t="shared" si="22"/>
        <v>47574</v>
      </c>
      <c r="B90" s="135">
        <v>77</v>
      </c>
      <c r="C90" s="136">
        <f t="shared" si="12"/>
        <v>32387.412827205015</v>
      </c>
      <c r="D90" s="137">
        <f t="shared" si="13"/>
        <v>91.76</v>
      </c>
      <c r="E90" s="137">
        <f t="shared" si="17"/>
        <v>968.34987991431251</v>
      </c>
      <c r="F90" s="137">
        <f t="shared" si="20"/>
        <v>1060.1099999999999</v>
      </c>
      <c r="G90" s="136">
        <f t="shared" si="14"/>
        <v>31419.062947290702</v>
      </c>
      <c r="L90" s="184">
        <f t="shared" si="23"/>
        <v>47574</v>
      </c>
      <c r="M90" s="142">
        <v>77</v>
      </c>
      <c r="N90" s="150">
        <f t="shared" si="15"/>
        <v>23089.750380928901</v>
      </c>
      <c r="O90" s="185">
        <f t="shared" si="18"/>
        <v>65.42</v>
      </c>
      <c r="P90" s="185">
        <f t="shared" si="19"/>
        <v>690.3594655094754</v>
      </c>
      <c r="Q90" s="185">
        <f t="shared" si="21"/>
        <v>755.78</v>
      </c>
      <c r="R90" s="150">
        <f t="shared" si="16"/>
        <v>22399.390915419426</v>
      </c>
    </row>
    <row r="91" spans="1:18" x14ac:dyDescent="0.25">
      <c r="A91" s="134">
        <f t="shared" si="22"/>
        <v>47604</v>
      </c>
      <c r="B91" s="135">
        <v>78</v>
      </c>
      <c r="C91" s="136">
        <f t="shared" si="12"/>
        <v>31419.062947290702</v>
      </c>
      <c r="D91" s="137">
        <f t="shared" si="13"/>
        <v>89.02</v>
      </c>
      <c r="E91" s="137">
        <f t="shared" si="17"/>
        <v>971.09353790740306</v>
      </c>
      <c r="F91" s="137">
        <f t="shared" si="20"/>
        <v>1060.1099999999999</v>
      </c>
      <c r="G91" s="136">
        <f t="shared" si="14"/>
        <v>30447.969409383299</v>
      </c>
      <c r="L91" s="184">
        <f t="shared" si="23"/>
        <v>47604</v>
      </c>
      <c r="M91" s="142">
        <v>78</v>
      </c>
      <c r="N91" s="150">
        <f t="shared" si="15"/>
        <v>22399.390915419426</v>
      </c>
      <c r="O91" s="185">
        <f t="shared" si="18"/>
        <v>63.46</v>
      </c>
      <c r="P91" s="185">
        <f t="shared" si="19"/>
        <v>692.31548399508563</v>
      </c>
      <c r="Q91" s="185">
        <f t="shared" si="21"/>
        <v>755.78</v>
      </c>
      <c r="R91" s="150">
        <f t="shared" si="16"/>
        <v>21707.075431424342</v>
      </c>
    </row>
    <row r="92" spans="1:18" x14ac:dyDescent="0.25">
      <c r="A92" s="134">
        <f t="shared" si="22"/>
        <v>47635</v>
      </c>
      <c r="B92" s="135">
        <v>79</v>
      </c>
      <c r="C92" s="136">
        <f t="shared" si="12"/>
        <v>30447.969409383299</v>
      </c>
      <c r="D92" s="137">
        <f t="shared" si="13"/>
        <v>86.27</v>
      </c>
      <c r="E92" s="137">
        <f t="shared" si="17"/>
        <v>973.84496959814066</v>
      </c>
      <c r="F92" s="137">
        <f t="shared" si="20"/>
        <v>1060.1099999999999</v>
      </c>
      <c r="G92" s="136">
        <f t="shared" si="14"/>
        <v>29474.124439785159</v>
      </c>
      <c r="L92" s="184">
        <f t="shared" si="23"/>
        <v>47635</v>
      </c>
      <c r="M92" s="142">
        <v>79</v>
      </c>
      <c r="N92" s="150">
        <f t="shared" si="15"/>
        <v>21707.075431424342</v>
      </c>
      <c r="O92" s="185">
        <f t="shared" si="18"/>
        <v>61.5</v>
      </c>
      <c r="P92" s="185">
        <f t="shared" si="19"/>
        <v>694.2770445330716</v>
      </c>
      <c r="Q92" s="185">
        <f t="shared" si="21"/>
        <v>755.78</v>
      </c>
      <c r="R92" s="150">
        <f t="shared" si="16"/>
        <v>21012.798386891271</v>
      </c>
    </row>
    <row r="93" spans="1:18" x14ac:dyDescent="0.25">
      <c r="A93" s="134">
        <f t="shared" si="22"/>
        <v>47665</v>
      </c>
      <c r="B93" s="135">
        <v>80</v>
      </c>
      <c r="C93" s="136">
        <f t="shared" si="12"/>
        <v>29474.124439785159</v>
      </c>
      <c r="D93" s="137">
        <f t="shared" si="13"/>
        <v>83.51</v>
      </c>
      <c r="E93" s="137">
        <f t="shared" si="17"/>
        <v>976.60419701200215</v>
      </c>
      <c r="F93" s="137">
        <f t="shared" si="20"/>
        <v>1060.1099999999999</v>
      </c>
      <c r="G93" s="136">
        <f t="shared" si="14"/>
        <v>28497.520242773156</v>
      </c>
      <c r="L93" s="184">
        <f t="shared" si="23"/>
        <v>47665</v>
      </c>
      <c r="M93" s="142">
        <v>80</v>
      </c>
      <c r="N93" s="150">
        <f t="shared" si="15"/>
        <v>21012.798386891271</v>
      </c>
      <c r="O93" s="185">
        <f t="shared" si="18"/>
        <v>59.54</v>
      </c>
      <c r="P93" s="185">
        <f t="shared" si="19"/>
        <v>696.24416282591528</v>
      </c>
      <c r="Q93" s="185">
        <f t="shared" si="21"/>
        <v>755.78</v>
      </c>
      <c r="R93" s="150">
        <f t="shared" si="16"/>
        <v>20316.554224065356</v>
      </c>
    </row>
    <row r="94" spans="1:18" x14ac:dyDescent="0.25">
      <c r="A94" s="134">
        <f t="shared" si="22"/>
        <v>47696</v>
      </c>
      <c r="B94" s="135">
        <v>81</v>
      </c>
      <c r="C94" s="136">
        <f t="shared" si="12"/>
        <v>28497.520242773156</v>
      </c>
      <c r="D94" s="137">
        <f t="shared" si="13"/>
        <v>80.739999999999995</v>
      </c>
      <c r="E94" s="137">
        <f t="shared" si="17"/>
        <v>979.37124223686942</v>
      </c>
      <c r="F94" s="137">
        <f t="shared" si="20"/>
        <v>1060.1099999999999</v>
      </c>
      <c r="G94" s="136">
        <f t="shared" si="14"/>
        <v>27518.149000536287</v>
      </c>
      <c r="L94" s="184">
        <f t="shared" si="23"/>
        <v>47696</v>
      </c>
      <c r="M94" s="142">
        <v>81</v>
      </c>
      <c r="N94" s="150">
        <f t="shared" si="15"/>
        <v>20316.554224065356</v>
      </c>
      <c r="O94" s="185">
        <f t="shared" si="18"/>
        <v>57.56</v>
      </c>
      <c r="P94" s="185">
        <f t="shared" si="19"/>
        <v>698.21685462058872</v>
      </c>
      <c r="Q94" s="185">
        <f t="shared" si="21"/>
        <v>755.78</v>
      </c>
      <c r="R94" s="150">
        <f t="shared" si="16"/>
        <v>19618.337369444765</v>
      </c>
    </row>
    <row r="95" spans="1:18" x14ac:dyDescent="0.25">
      <c r="A95" s="134">
        <f t="shared" si="22"/>
        <v>47727</v>
      </c>
      <c r="B95" s="135">
        <v>82</v>
      </c>
      <c r="C95" s="136">
        <f t="shared" si="12"/>
        <v>27518.149000536287</v>
      </c>
      <c r="D95" s="137">
        <f t="shared" si="13"/>
        <v>77.97</v>
      </c>
      <c r="E95" s="137">
        <f t="shared" si="17"/>
        <v>982.14612742320719</v>
      </c>
      <c r="F95" s="137">
        <f t="shared" si="20"/>
        <v>1060.1099999999999</v>
      </c>
      <c r="G95" s="136">
        <f t="shared" si="14"/>
        <v>26536.002873113081</v>
      </c>
      <c r="L95" s="184">
        <f t="shared" si="23"/>
        <v>47727</v>
      </c>
      <c r="M95" s="142">
        <v>82</v>
      </c>
      <c r="N95" s="150">
        <f t="shared" si="15"/>
        <v>19618.337369444765</v>
      </c>
      <c r="O95" s="185">
        <f t="shared" si="18"/>
        <v>55.59</v>
      </c>
      <c r="P95" s="185">
        <f t="shared" si="19"/>
        <v>700.19513570868037</v>
      </c>
      <c r="Q95" s="185">
        <f t="shared" si="21"/>
        <v>755.78</v>
      </c>
      <c r="R95" s="150">
        <f t="shared" si="16"/>
        <v>18918.142233736085</v>
      </c>
    </row>
    <row r="96" spans="1:18" x14ac:dyDescent="0.25">
      <c r="A96" s="134">
        <f t="shared" si="22"/>
        <v>47757</v>
      </c>
      <c r="B96" s="135">
        <v>83</v>
      </c>
      <c r="C96" s="136">
        <f t="shared" si="12"/>
        <v>26536.002873113081</v>
      </c>
      <c r="D96" s="137">
        <f t="shared" si="13"/>
        <v>75.19</v>
      </c>
      <c r="E96" s="137">
        <f t="shared" si="17"/>
        <v>984.92887478423961</v>
      </c>
      <c r="F96" s="137">
        <f t="shared" si="20"/>
        <v>1060.1099999999999</v>
      </c>
      <c r="G96" s="136">
        <f t="shared" si="14"/>
        <v>25551.07399832884</v>
      </c>
      <c r="L96" s="184">
        <f t="shared" si="23"/>
        <v>47757</v>
      </c>
      <c r="M96" s="142">
        <v>83</v>
      </c>
      <c r="N96" s="150">
        <f t="shared" si="15"/>
        <v>18918.142233736085</v>
      </c>
      <c r="O96" s="185">
        <f t="shared" si="18"/>
        <v>53.6</v>
      </c>
      <c r="P96" s="185">
        <f t="shared" si="19"/>
        <v>702.17902192652161</v>
      </c>
      <c r="Q96" s="185">
        <f t="shared" si="21"/>
        <v>755.78</v>
      </c>
      <c r="R96" s="150">
        <f t="shared" si="16"/>
        <v>18215.963211809565</v>
      </c>
    </row>
    <row r="97" spans="1:18" x14ac:dyDescent="0.25">
      <c r="A97" s="134">
        <f t="shared" si="22"/>
        <v>47788</v>
      </c>
      <c r="B97" s="135">
        <v>84</v>
      </c>
      <c r="C97" s="136">
        <f t="shared" si="12"/>
        <v>25551.07399832884</v>
      </c>
      <c r="D97" s="137">
        <f t="shared" si="13"/>
        <v>72.39</v>
      </c>
      <c r="E97" s="137">
        <f t="shared" si="17"/>
        <v>987.71950659612833</v>
      </c>
      <c r="F97" s="137">
        <f t="shared" si="20"/>
        <v>1060.1099999999999</v>
      </c>
      <c r="G97" s="136">
        <f t="shared" si="14"/>
        <v>24563.354491732713</v>
      </c>
      <c r="L97" s="184">
        <f t="shared" si="23"/>
        <v>47788</v>
      </c>
      <c r="M97" s="142">
        <v>84</v>
      </c>
      <c r="N97" s="150">
        <f t="shared" si="15"/>
        <v>18215.963211809565</v>
      </c>
      <c r="O97" s="185">
        <f t="shared" si="18"/>
        <v>51.61</v>
      </c>
      <c r="P97" s="185">
        <f t="shared" si="19"/>
        <v>704.16852915531342</v>
      </c>
      <c r="Q97" s="185">
        <f t="shared" si="21"/>
        <v>755.78</v>
      </c>
      <c r="R97" s="150">
        <f t="shared" si="16"/>
        <v>17511.79468265425</v>
      </c>
    </row>
    <row r="98" spans="1:18" x14ac:dyDescent="0.25">
      <c r="A98" s="134">
        <f t="shared" si="22"/>
        <v>47818</v>
      </c>
      <c r="B98" s="135">
        <v>85</v>
      </c>
      <c r="C98" s="136">
        <f t="shared" si="12"/>
        <v>24563.354491732713</v>
      </c>
      <c r="D98" s="137">
        <f t="shared" si="13"/>
        <v>69.599999999999994</v>
      </c>
      <c r="E98" s="137">
        <f t="shared" si="17"/>
        <v>990.51804519815062</v>
      </c>
      <c r="F98" s="137">
        <f t="shared" si="20"/>
        <v>1060.1099999999999</v>
      </c>
      <c r="G98" s="136">
        <f t="shared" si="14"/>
        <v>23572.836446534562</v>
      </c>
      <c r="L98" s="184">
        <f t="shared" si="23"/>
        <v>47818</v>
      </c>
      <c r="M98" s="142">
        <v>85</v>
      </c>
      <c r="N98" s="150">
        <f t="shared" si="15"/>
        <v>17511.79468265425</v>
      </c>
      <c r="O98" s="185">
        <f t="shared" si="18"/>
        <v>49.62</v>
      </c>
      <c r="P98" s="185">
        <f t="shared" si="19"/>
        <v>706.16367332125355</v>
      </c>
      <c r="Q98" s="185">
        <f t="shared" si="21"/>
        <v>755.78</v>
      </c>
      <c r="R98" s="150">
        <f t="shared" si="16"/>
        <v>16805.631009332996</v>
      </c>
    </row>
    <row r="99" spans="1:18" x14ac:dyDescent="0.25">
      <c r="A99" s="134">
        <f t="shared" si="22"/>
        <v>47849</v>
      </c>
      <c r="B99" s="135">
        <v>86</v>
      </c>
      <c r="C99" s="136">
        <f t="shared" si="12"/>
        <v>23572.836446534562</v>
      </c>
      <c r="D99" s="137">
        <f t="shared" si="13"/>
        <v>66.790000000000006</v>
      </c>
      <c r="E99" s="137">
        <f t="shared" si="17"/>
        <v>993.32451299287868</v>
      </c>
      <c r="F99" s="137">
        <f t="shared" si="20"/>
        <v>1060.1099999999999</v>
      </c>
      <c r="G99" s="136">
        <f t="shared" si="14"/>
        <v>22579.511933541682</v>
      </c>
      <c r="L99" s="184">
        <f t="shared" si="23"/>
        <v>47849</v>
      </c>
      <c r="M99" s="142">
        <v>86</v>
      </c>
      <c r="N99" s="150">
        <f t="shared" si="15"/>
        <v>16805.631009332996</v>
      </c>
      <c r="O99" s="185">
        <f t="shared" si="18"/>
        <v>47.62</v>
      </c>
      <c r="P99" s="185">
        <f t="shared" si="19"/>
        <v>708.16447039566378</v>
      </c>
      <c r="Q99" s="185">
        <f t="shared" si="21"/>
        <v>755.78</v>
      </c>
      <c r="R99" s="150">
        <f t="shared" si="16"/>
        <v>16097.466538937331</v>
      </c>
    </row>
    <row r="100" spans="1:18" x14ac:dyDescent="0.25">
      <c r="A100" s="134">
        <f t="shared" si="22"/>
        <v>47880</v>
      </c>
      <c r="B100" s="135">
        <v>87</v>
      </c>
      <c r="C100" s="136">
        <f t="shared" si="12"/>
        <v>22579.511933541682</v>
      </c>
      <c r="D100" s="137">
        <f t="shared" si="13"/>
        <v>63.98</v>
      </c>
      <c r="E100" s="137">
        <f t="shared" si="17"/>
        <v>996.13893244635858</v>
      </c>
      <c r="F100" s="137">
        <f t="shared" si="20"/>
        <v>1060.1099999999999</v>
      </c>
      <c r="G100" s="136">
        <f t="shared" si="14"/>
        <v>21583.373001095322</v>
      </c>
      <c r="L100" s="184">
        <f t="shared" si="23"/>
        <v>47880</v>
      </c>
      <c r="M100" s="142">
        <v>87</v>
      </c>
      <c r="N100" s="150">
        <f t="shared" si="15"/>
        <v>16097.466538937331</v>
      </c>
      <c r="O100" s="185">
        <f t="shared" si="18"/>
        <v>45.61</v>
      </c>
      <c r="P100" s="185">
        <f t="shared" si="19"/>
        <v>710.17093639511813</v>
      </c>
      <c r="Q100" s="185">
        <f t="shared" si="21"/>
        <v>755.78</v>
      </c>
      <c r="R100" s="150">
        <f t="shared" si="16"/>
        <v>15387.295602542214</v>
      </c>
    </row>
    <row r="101" spans="1:18" x14ac:dyDescent="0.25">
      <c r="A101" s="134">
        <f t="shared" si="22"/>
        <v>47908</v>
      </c>
      <c r="B101" s="135">
        <v>88</v>
      </c>
      <c r="C101" s="136">
        <f t="shared" si="12"/>
        <v>21583.373001095322</v>
      </c>
      <c r="D101" s="137">
        <f t="shared" si="13"/>
        <v>61.15</v>
      </c>
      <c r="E101" s="137">
        <f t="shared" si="17"/>
        <v>998.96132608828998</v>
      </c>
      <c r="F101" s="137">
        <f t="shared" si="20"/>
        <v>1060.1099999999999</v>
      </c>
      <c r="G101" s="136">
        <f t="shared" si="14"/>
        <v>20584.411675007032</v>
      </c>
      <c r="L101" s="184">
        <f t="shared" si="23"/>
        <v>47908</v>
      </c>
      <c r="M101" s="142">
        <v>88</v>
      </c>
      <c r="N101" s="150">
        <f t="shared" si="15"/>
        <v>15387.295602542214</v>
      </c>
      <c r="O101" s="185">
        <f t="shared" si="18"/>
        <v>43.6</v>
      </c>
      <c r="P101" s="185">
        <f t="shared" si="19"/>
        <v>712.18308738157089</v>
      </c>
      <c r="Q101" s="185">
        <f t="shared" si="21"/>
        <v>755.78</v>
      </c>
      <c r="R101" s="150">
        <f t="shared" si="16"/>
        <v>14675.112515160643</v>
      </c>
    </row>
    <row r="102" spans="1:18" x14ac:dyDescent="0.25">
      <c r="A102" s="134">
        <f t="shared" si="22"/>
        <v>47939</v>
      </c>
      <c r="B102" s="135">
        <v>89</v>
      </c>
      <c r="C102" s="136">
        <f t="shared" si="12"/>
        <v>20584.411675007032</v>
      </c>
      <c r="D102" s="137">
        <f t="shared" si="13"/>
        <v>58.32</v>
      </c>
      <c r="E102" s="137">
        <f t="shared" si="17"/>
        <v>1001.7917165122067</v>
      </c>
      <c r="F102" s="137">
        <f t="shared" si="20"/>
        <v>1060.1099999999999</v>
      </c>
      <c r="G102" s="136">
        <f t="shared" si="14"/>
        <v>19582.619958494826</v>
      </c>
      <c r="L102" s="184">
        <f t="shared" si="23"/>
        <v>47939</v>
      </c>
      <c r="M102" s="142">
        <v>89</v>
      </c>
      <c r="N102" s="150">
        <f t="shared" si="15"/>
        <v>14675.112515160643</v>
      </c>
      <c r="O102" s="185">
        <f t="shared" si="18"/>
        <v>41.58</v>
      </c>
      <c r="P102" s="185">
        <f t="shared" si="19"/>
        <v>714.20093946248539</v>
      </c>
      <c r="Q102" s="185">
        <f t="shared" si="21"/>
        <v>755.78</v>
      </c>
      <c r="R102" s="150">
        <f t="shared" si="16"/>
        <v>13960.911575698157</v>
      </c>
    </row>
    <row r="103" spans="1:18" x14ac:dyDescent="0.25">
      <c r="A103" s="134">
        <f t="shared" si="22"/>
        <v>47969</v>
      </c>
      <c r="B103" s="135">
        <v>90</v>
      </c>
      <c r="C103" s="136">
        <f t="shared" si="12"/>
        <v>19582.619958494826</v>
      </c>
      <c r="D103" s="137">
        <f t="shared" si="13"/>
        <v>55.48</v>
      </c>
      <c r="E103" s="137">
        <f t="shared" si="17"/>
        <v>1004.6301263756579</v>
      </c>
      <c r="F103" s="137">
        <f t="shared" si="20"/>
        <v>1060.1099999999999</v>
      </c>
      <c r="G103" s="136">
        <f t="shared" si="14"/>
        <v>18577.989832119169</v>
      </c>
      <c r="L103" s="184">
        <f t="shared" si="23"/>
        <v>47969</v>
      </c>
      <c r="M103" s="142">
        <v>90</v>
      </c>
      <c r="N103" s="150">
        <f t="shared" si="15"/>
        <v>13960.911575698157</v>
      </c>
      <c r="O103" s="185">
        <f t="shared" si="18"/>
        <v>39.56</v>
      </c>
      <c r="P103" s="185">
        <f t="shared" si="19"/>
        <v>716.22450879096243</v>
      </c>
      <c r="Q103" s="185">
        <f t="shared" si="21"/>
        <v>755.78</v>
      </c>
      <c r="R103" s="150">
        <f t="shared" si="16"/>
        <v>13244.687066907194</v>
      </c>
    </row>
    <row r="104" spans="1:18" x14ac:dyDescent="0.25">
      <c r="A104" s="134">
        <f t="shared" si="22"/>
        <v>48000</v>
      </c>
      <c r="B104" s="135">
        <v>91</v>
      </c>
      <c r="C104" s="136">
        <f t="shared" si="12"/>
        <v>18577.989832119169</v>
      </c>
      <c r="D104" s="137">
        <f t="shared" si="13"/>
        <v>52.64</v>
      </c>
      <c r="E104" s="137">
        <f t="shared" si="17"/>
        <v>1007.476578400389</v>
      </c>
      <c r="F104" s="137">
        <f t="shared" si="20"/>
        <v>1060.1099999999999</v>
      </c>
      <c r="G104" s="136">
        <f t="shared" si="14"/>
        <v>17570.513253718778</v>
      </c>
      <c r="L104" s="184">
        <f t="shared" si="23"/>
        <v>48000</v>
      </c>
      <c r="M104" s="142">
        <v>91</v>
      </c>
      <c r="N104" s="150">
        <f t="shared" si="15"/>
        <v>13244.687066907194</v>
      </c>
      <c r="O104" s="185">
        <f t="shared" si="18"/>
        <v>37.53</v>
      </c>
      <c r="P104" s="185">
        <f t="shared" si="19"/>
        <v>718.25381156587014</v>
      </c>
      <c r="Q104" s="185">
        <f t="shared" si="21"/>
        <v>755.78</v>
      </c>
      <c r="R104" s="150">
        <f t="shared" si="16"/>
        <v>12526.433255341324</v>
      </c>
    </row>
    <row r="105" spans="1:18" x14ac:dyDescent="0.25">
      <c r="A105" s="134">
        <f t="shared" si="22"/>
        <v>48030</v>
      </c>
      <c r="B105" s="135">
        <v>92</v>
      </c>
      <c r="C105" s="136">
        <f t="shared" si="12"/>
        <v>17570.513253718778</v>
      </c>
      <c r="D105" s="137">
        <f t="shared" si="13"/>
        <v>49.78</v>
      </c>
      <c r="E105" s="137">
        <f t="shared" si="17"/>
        <v>1010.3310953725235</v>
      </c>
      <c r="F105" s="137">
        <f t="shared" si="20"/>
        <v>1060.1099999999999</v>
      </c>
      <c r="G105" s="136">
        <f t="shared" si="14"/>
        <v>16560.182158346255</v>
      </c>
      <c r="L105" s="184">
        <f t="shared" si="23"/>
        <v>48030</v>
      </c>
      <c r="M105" s="142">
        <v>92</v>
      </c>
      <c r="N105" s="150">
        <f t="shared" si="15"/>
        <v>12526.433255341324</v>
      </c>
      <c r="O105" s="185">
        <f t="shared" si="18"/>
        <v>35.49</v>
      </c>
      <c r="P105" s="185">
        <f t="shared" si="19"/>
        <v>720.2888640319735</v>
      </c>
      <c r="Q105" s="185">
        <f t="shared" si="21"/>
        <v>755.78</v>
      </c>
      <c r="R105" s="150">
        <f t="shared" si="16"/>
        <v>11806.14439130935</v>
      </c>
    </row>
    <row r="106" spans="1:18" x14ac:dyDescent="0.25">
      <c r="A106" s="134">
        <f t="shared" si="22"/>
        <v>48061</v>
      </c>
      <c r="B106" s="135">
        <v>93</v>
      </c>
      <c r="C106" s="136">
        <f t="shared" si="12"/>
        <v>16560.182158346255</v>
      </c>
      <c r="D106" s="137">
        <f t="shared" si="13"/>
        <v>46.92</v>
      </c>
      <c r="E106" s="137">
        <f t="shared" si="17"/>
        <v>1013.1937001427456</v>
      </c>
      <c r="F106" s="137">
        <f t="shared" si="20"/>
        <v>1060.1099999999999</v>
      </c>
      <c r="G106" s="136">
        <f t="shared" si="14"/>
        <v>15546.98845820351</v>
      </c>
      <c r="L106" s="184">
        <f t="shared" si="23"/>
        <v>48061</v>
      </c>
      <c r="M106" s="142">
        <v>93</v>
      </c>
      <c r="N106" s="150">
        <f t="shared" si="15"/>
        <v>11806.14439130935</v>
      </c>
      <c r="O106" s="185">
        <f t="shared" si="18"/>
        <v>33.450000000000003</v>
      </c>
      <c r="P106" s="185">
        <f t="shared" si="19"/>
        <v>722.32968248006409</v>
      </c>
      <c r="Q106" s="185">
        <f t="shared" si="21"/>
        <v>755.78</v>
      </c>
      <c r="R106" s="150">
        <f t="shared" si="16"/>
        <v>11083.814708829286</v>
      </c>
    </row>
    <row r="107" spans="1:18" x14ac:dyDescent="0.25">
      <c r="A107" s="134">
        <f t="shared" si="22"/>
        <v>48092</v>
      </c>
      <c r="B107" s="135">
        <v>94</v>
      </c>
      <c r="C107" s="136">
        <f t="shared" si="12"/>
        <v>15546.98845820351</v>
      </c>
      <c r="D107" s="137">
        <f t="shared" si="13"/>
        <v>44.05</v>
      </c>
      <c r="E107" s="137">
        <f t="shared" si="17"/>
        <v>1016.0644156264833</v>
      </c>
      <c r="F107" s="137">
        <f t="shared" si="20"/>
        <v>1060.1099999999999</v>
      </c>
      <c r="G107" s="136">
        <f t="shared" si="14"/>
        <v>14530.924042577028</v>
      </c>
      <c r="L107" s="184">
        <f t="shared" si="23"/>
        <v>48092</v>
      </c>
      <c r="M107" s="142">
        <v>94</v>
      </c>
      <c r="N107" s="150">
        <f t="shared" si="15"/>
        <v>11083.814708829286</v>
      </c>
      <c r="O107" s="185">
        <f t="shared" si="18"/>
        <v>31.4</v>
      </c>
      <c r="P107" s="185">
        <f t="shared" si="19"/>
        <v>724.3762832470909</v>
      </c>
      <c r="Q107" s="185">
        <f t="shared" si="21"/>
        <v>755.78</v>
      </c>
      <c r="R107" s="150">
        <f t="shared" si="16"/>
        <v>10359.438425582195</v>
      </c>
    </row>
    <row r="108" spans="1:18" x14ac:dyDescent="0.25">
      <c r="A108" s="134">
        <f t="shared" si="22"/>
        <v>48122</v>
      </c>
      <c r="B108" s="135">
        <v>95</v>
      </c>
      <c r="C108" s="136">
        <f t="shared" si="12"/>
        <v>14530.924042577028</v>
      </c>
      <c r="D108" s="137">
        <f t="shared" si="13"/>
        <v>41.17</v>
      </c>
      <c r="E108" s="137">
        <f t="shared" si="17"/>
        <v>1018.9432648040918</v>
      </c>
      <c r="F108" s="137">
        <f t="shared" si="20"/>
        <v>1060.1099999999999</v>
      </c>
      <c r="G108" s="136">
        <f t="shared" si="14"/>
        <v>13511.980777772937</v>
      </c>
      <c r="L108" s="184">
        <f t="shared" si="23"/>
        <v>48122</v>
      </c>
      <c r="M108" s="142">
        <v>95</v>
      </c>
      <c r="N108" s="150">
        <f t="shared" si="15"/>
        <v>10359.438425582195</v>
      </c>
      <c r="O108" s="185">
        <f t="shared" si="18"/>
        <v>29.35</v>
      </c>
      <c r="P108" s="185">
        <f t="shared" si="19"/>
        <v>726.42868271629095</v>
      </c>
      <c r="Q108" s="185">
        <f t="shared" si="21"/>
        <v>755.78</v>
      </c>
      <c r="R108" s="150">
        <f t="shared" si="16"/>
        <v>9633.0097428659046</v>
      </c>
    </row>
    <row r="109" spans="1:18" x14ac:dyDescent="0.25">
      <c r="A109" s="134">
        <f t="shared" si="22"/>
        <v>48153</v>
      </c>
      <c r="B109" s="135">
        <v>96</v>
      </c>
      <c r="C109" s="136">
        <f t="shared" si="12"/>
        <v>13511.980777772937</v>
      </c>
      <c r="D109" s="137">
        <f t="shared" si="13"/>
        <v>38.28</v>
      </c>
      <c r="E109" s="137">
        <f t="shared" si="17"/>
        <v>1021.8302707210366</v>
      </c>
      <c r="F109" s="137">
        <f t="shared" si="20"/>
        <v>1060.1099999999999</v>
      </c>
      <c r="G109" s="136">
        <f t="shared" si="14"/>
        <v>12490.1505070519</v>
      </c>
      <c r="L109" s="184">
        <f t="shared" si="23"/>
        <v>48153</v>
      </c>
      <c r="M109" s="142">
        <v>96</v>
      </c>
      <c r="N109" s="150">
        <f t="shared" si="15"/>
        <v>9633.0097428659046</v>
      </c>
      <c r="O109" s="185">
        <f t="shared" si="18"/>
        <v>27.29</v>
      </c>
      <c r="P109" s="185">
        <f t="shared" si="19"/>
        <v>728.48689731732054</v>
      </c>
      <c r="Q109" s="185">
        <f t="shared" si="21"/>
        <v>755.78</v>
      </c>
      <c r="R109" s="150">
        <f t="shared" si="16"/>
        <v>8904.5228455485849</v>
      </c>
    </row>
    <row r="110" spans="1:18" x14ac:dyDescent="0.25">
      <c r="A110" s="134">
        <f t="shared" si="22"/>
        <v>48183</v>
      </c>
      <c r="B110" s="135">
        <v>97</v>
      </c>
      <c r="C110" s="136">
        <f t="shared" si="12"/>
        <v>12490.1505070519</v>
      </c>
      <c r="D110" s="137">
        <f t="shared" si="13"/>
        <v>35.39</v>
      </c>
      <c r="E110" s="137">
        <f t="shared" si="17"/>
        <v>1024.7254564880795</v>
      </c>
      <c r="F110" s="137">
        <f t="shared" si="20"/>
        <v>1060.1099999999999</v>
      </c>
      <c r="G110" s="136">
        <f t="shared" si="14"/>
        <v>11465.425050563819</v>
      </c>
      <c r="L110" s="184">
        <f t="shared" si="23"/>
        <v>48183</v>
      </c>
      <c r="M110" s="142">
        <v>97</v>
      </c>
      <c r="N110" s="150">
        <f t="shared" si="15"/>
        <v>8904.5228455485849</v>
      </c>
      <c r="O110" s="185">
        <f t="shared" si="18"/>
        <v>25.23</v>
      </c>
      <c r="P110" s="185">
        <f t="shared" si="19"/>
        <v>730.55094352638628</v>
      </c>
      <c r="Q110" s="185">
        <f t="shared" si="21"/>
        <v>755.78</v>
      </c>
      <c r="R110" s="150">
        <f t="shared" si="16"/>
        <v>8173.9719020221983</v>
      </c>
    </row>
    <row r="111" spans="1:18" x14ac:dyDescent="0.25">
      <c r="A111" s="134">
        <f t="shared" si="22"/>
        <v>48214</v>
      </c>
      <c r="B111" s="135">
        <v>98</v>
      </c>
      <c r="C111" s="136">
        <f t="shared" si="12"/>
        <v>11465.425050563819</v>
      </c>
      <c r="D111" s="137">
        <f t="shared" si="13"/>
        <v>32.49</v>
      </c>
      <c r="E111" s="137">
        <f t="shared" si="17"/>
        <v>1027.6288452814626</v>
      </c>
      <c r="F111" s="137">
        <f t="shared" si="20"/>
        <v>1060.1099999999999</v>
      </c>
      <c r="G111" s="136">
        <f t="shared" si="14"/>
        <v>10437.796205282357</v>
      </c>
      <c r="L111" s="184">
        <f t="shared" si="23"/>
        <v>48214</v>
      </c>
      <c r="M111" s="142">
        <v>98</v>
      </c>
      <c r="N111" s="150">
        <f t="shared" si="15"/>
        <v>8173.9719020221983</v>
      </c>
      <c r="O111" s="185">
        <f t="shared" si="18"/>
        <v>23.16</v>
      </c>
      <c r="P111" s="185">
        <f t="shared" si="19"/>
        <v>732.62083786637766</v>
      </c>
      <c r="Q111" s="185">
        <f t="shared" si="21"/>
        <v>755.78</v>
      </c>
      <c r="R111" s="150">
        <f t="shared" si="16"/>
        <v>7441.3510641558205</v>
      </c>
    </row>
    <row r="112" spans="1:18" x14ac:dyDescent="0.25">
      <c r="A112" s="134">
        <f t="shared" si="22"/>
        <v>48245</v>
      </c>
      <c r="B112" s="135">
        <v>99</v>
      </c>
      <c r="C112" s="136">
        <f t="shared" si="12"/>
        <v>10437.796205282357</v>
      </c>
      <c r="D112" s="137">
        <f t="shared" si="13"/>
        <v>29.57</v>
      </c>
      <c r="E112" s="137">
        <f t="shared" si="17"/>
        <v>1030.5404603430934</v>
      </c>
      <c r="F112" s="137">
        <f t="shared" si="20"/>
        <v>1060.1099999999999</v>
      </c>
      <c r="G112" s="136">
        <f t="shared" si="14"/>
        <v>9407.2557449392625</v>
      </c>
      <c r="L112" s="184">
        <f t="shared" si="23"/>
        <v>48245</v>
      </c>
      <c r="M112" s="142">
        <v>99</v>
      </c>
      <c r="N112" s="150">
        <f t="shared" si="15"/>
        <v>7441.3510641558205</v>
      </c>
      <c r="O112" s="185">
        <f t="shared" si="18"/>
        <v>21.08</v>
      </c>
      <c r="P112" s="185">
        <f t="shared" si="19"/>
        <v>734.69659690699916</v>
      </c>
      <c r="Q112" s="185">
        <f t="shared" si="21"/>
        <v>755.78</v>
      </c>
      <c r="R112" s="150">
        <f t="shared" si="16"/>
        <v>6706.6544672488217</v>
      </c>
    </row>
    <row r="113" spans="1:18" x14ac:dyDescent="0.25">
      <c r="A113" s="134">
        <f t="shared" si="22"/>
        <v>48274</v>
      </c>
      <c r="B113" s="135">
        <v>100</v>
      </c>
      <c r="C113" s="136">
        <f t="shared" si="12"/>
        <v>9407.2557449392625</v>
      </c>
      <c r="D113" s="137">
        <f t="shared" si="13"/>
        <v>26.65</v>
      </c>
      <c r="E113" s="137">
        <f t="shared" si="17"/>
        <v>1033.4603249807321</v>
      </c>
      <c r="F113" s="137">
        <f t="shared" si="20"/>
        <v>1060.1099999999999</v>
      </c>
      <c r="G113" s="136">
        <f t="shared" si="14"/>
        <v>8373.7954199585311</v>
      </c>
      <c r="L113" s="184">
        <f t="shared" si="23"/>
        <v>48274</v>
      </c>
      <c r="M113" s="142">
        <v>100</v>
      </c>
      <c r="N113" s="150">
        <f t="shared" si="15"/>
        <v>6706.6544672488217</v>
      </c>
      <c r="O113" s="185">
        <f t="shared" si="18"/>
        <v>19</v>
      </c>
      <c r="P113" s="185">
        <f t="shared" si="19"/>
        <v>736.77823726490215</v>
      </c>
      <c r="Q113" s="185">
        <f t="shared" si="21"/>
        <v>755.78</v>
      </c>
      <c r="R113" s="150">
        <f t="shared" si="16"/>
        <v>5969.87622998392</v>
      </c>
    </row>
    <row r="114" spans="1:18" x14ac:dyDescent="0.25">
      <c r="A114" s="134">
        <f t="shared" si="22"/>
        <v>48305</v>
      </c>
      <c r="B114" s="135">
        <v>101</v>
      </c>
      <c r="C114" s="136">
        <f t="shared" si="12"/>
        <v>8373.7954199585311</v>
      </c>
      <c r="D114" s="137">
        <f t="shared" si="13"/>
        <v>23.73</v>
      </c>
      <c r="E114" s="137">
        <f t="shared" si="17"/>
        <v>1036.3884625681776</v>
      </c>
      <c r="F114" s="137">
        <f t="shared" si="20"/>
        <v>1060.1099999999999</v>
      </c>
      <c r="G114" s="136">
        <f t="shared" si="14"/>
        <v>7337.4069573903535</v>
      </c>
      <c r="L114" s="184">
        <f t="shared" si="23"/>
        <v>48305</v>
      </c>
      <c r="M114" s="142">
        <v>101</v>
      </c>
      <c r="N114" s="150">
        <f t="shared" si="15"/>
        <v>5969.87622998392</v>
      </c>
      <c r="O114" s="185">
        <f t="shared" si="18"/>
        <v>16.91</v>
      </c>
      <c r="P114" s="185">
        <f t="shared" si="19"/>
        <v>738.86577560381943</v>
      </c>
      <c r="Q114" s="185">
        <f t="shared" si="21"/>
        <v>755.78</v>
      </c>
      <c r="R114" s="150">
        <f t="shared" si="16"/>
        <v>5231.0104543801008</v>
      </c>
    </row>
    <row r="115" spans="1:18" x14ac:dyDescent="0.25">
      <c r="A115" s="134">
        <f t="shared" si="22"/>
        <v>48335</v>
      </c>
      <c r="B115" s="135">
        <v>102</v>
      </c>
      <c r="C115" s="136">
        <f t="shared" si="12"/>
        <v>7337.4069573903535</v>
      </c>
      <c r="D115" s="137">
        <f t="shared" si="13"/>
        <v>20.79</v>
      </c>
      <c r="E115" s="137">
        <f t="shared" si="17"/>
        <v>1039.3248965454541</v>
      </c>
      <c r="F115" s="137">
        <f t="shared" si="20"/>
        <v>1060.1099999999999</v>
      </c>
      <c r="G115" s="136">
        <f t="shared" si="14"/>
        <v>6298.0820608448994</v>
      </c>
      <c r="L115" s="184">
        <f t="shared" si="23"/>
        <v>48335</v>
      </c>
      <c r="M115" s="142">
        <v>102</v>
      </c>
      <c r="N115" s="150">
        <f t="shared" si="15"/>
        <v>5231.0104543801008</v>
      </c>
      <c r="O115" s="185">
        <f t="shared" si="18"/>
        <v>14.82</v>
      </c>
      <c r="P115" s="185">
        <f t="shared" si="19"/>
        <v>740.95922863469696</v>
      </c>
      <c r="Q115" s="185">
        <f t="shared" si="21"/>
        <v>755.78</v>
      </c>
      <c r="R115" s="150">
        <f t="shared" si="16"/>
        <v>4490.0512257454038</v>
      </c>
    </row>
    <row r="116" spans="1:18" x14ac:dyDescent="0.25">
      <c r="A116" s="134">
        <f t="shared" si="22"/>
        <v>48366</v>
      </c>
      <c r="B116" s="135">
        <v>103</v>
      </c>
      <c r="C116" s="136">
        <f t="shared" si="12"/>
        <v>6298.0820608448994</v>
      </c>
      <c r="D116" s="137">
        <f t="shared" si="13"/>
        <v>17.84</v>
      </c>
      <c r="E116" s="137">
        <f t="shared" si="17"/>
        <v>1042.2696504189994</v>
      </c>
      <c r="F116" s="137">
        <f t="shared" si="20"/>
        <v>1060.1099999999999</v>
      </c>
      <c r="G116" s="136">
        <f t="shared" si="14"/>
        <v>5255.8124104259005</v>
      </c>
      <c r="L116" s="184">
        <f t="shared" si="23"/>
        <v>48366</v>
      </c>
      <c r="M116" s="142">
        <v>103</v>
      </c>
      <c r="N116" s="150">
        <f t="shared" si="15"/>
        <v>4490.0512257454038</v>
      </c>
      <c r="O116" s="185">
        <f t="shared" si="18"/>
        <v>12.72</v>
      </c>
      <c r="P116" s="185">
        <f t="shared" si="19"/>
        <v>743.05861311582851</v>
      </c>
      <c r="Q116" s="185">
        <f t="shared" si="21"/>
        <v>755.78</v>
      </c>
      <c r="R116" s="150">
        <f t="shared" si="16"/>
        <v>3746.9926126295754</v>
      </c>
    </row>
    <row r="117" spans="1:18" x14ac:dyDescent="0.25">
      <c r="A117" s="134">
        <f t="shared" si="22"/>
        <v>48396</v>
      </c>
      <c r="B117" s="135">
        <v>104</v>
      </c>
      <c r="C117" s="136">
        <f t="shared" si="12"/>
        <v>5255.8124104259005</v>
      </c>
      <c r="D117" s="137">
        <f t="shared" si="13"/>
        <v>14.89</v>
      </c>
      <c r="E117" s="137">
        <f t="shared" si="17"/>
        <v>1045.2227477618533</v>
      </c>
      <c r="F117" s="137">
        <f t="shared" si="20"/>
        <v>1060.1099999999999</v>
      </c>
      <c r="G117" s="136">
        <f t="shared" si="14"/>
        <v>4210.589662664047</v>
      </c>
      <c r="L117" s="184">
        <f t="shared" si="23"/>
        <v>48396</v>
      </c>
      <c r="M117" s="142">
        <v>104</v>
      </c>
      <c r="N117" s="150">
        <f t="shared" si="15"/>
        <v>3746.9926126295754</v>
      </c>
      <c r="O117" s="185">
        <f t="shared" si="18"/>
        <v>10.62</v>
      </c>
      <c r="P117" s="185">
        <f t="shared" si="19"/>
        <v>745.16394585299008</v>
      </c>
      <c r="Q117" s="185">
        <f t="shared" si="21"/>
        <v>755.78</v>
      </c>
      <c r="R117" s="150">
        <f t="shared" si="16"/>
        <v>3001.8286667765851</v>
      </c>
    </row>
    <row r="118" spans="1:18" x14ac:dyDescent="0.25">
      <c r="A118" s="134">
        <f t="shared" si="22"/>
        <v>48427</v>
      </c>
      <c r="B118" s="135">
        <v>105</v>
      </c>
      <c r="C118" s="136">
        <f t="shared" si="12"/>
        <v>4210.589662664047</v>
      </c>
      <c r="D118" s="137">
        <f t="shared" si="13"/>
        <v>11.93</v>
      </c>
      <c r="E118" s="137">
        <f t="shared" si="17"/>
        <v>1048.1842122138453</v>
      </c>
      <c r="F118" s="137">
        <f t="shared" si="20"/>
        <v>1060.1099999999999</v>
      </c>
      <c r="G118" s="136">
        <f t="shared" si="14"/>
        <v>3162.4054504502019</v>
      </c>
      <c r="L118" s="184">
        <f t="shared" si="23"/>
        <v>48427</v>
      </c>
      <c r="M118" s="142">
        <v>105</v>
      </c>
      <c r="N118" s="150">
        <f t="shared" si="15"/>
        <v>3001.8286667765851</v>
      </c>
      <c r="O118" s="185">
        <f t="shared" si="18"/>
        <v>8.51</v>
      </c>
      <c r="P118" s="185">
        <f t="shared" si="19"/>
        <v>747.27524369957348</v>
      </c>
      <c r="Q118" s="185">
        <f t="shared" si="21"/>
        <v>755.78</v>
      </c>
      <c r="R118" s="150">
        <f t="shared" si="16"/>
        <v>2254.5534230770118</v>
      </c>
    </row>
    <row r="119" spans="1:18" x14ac:dyDescent="0.25">
      <c r="A119" s="134">
        <f t="shared" si="22"/>
        <v>48458</v>
      </c>
      <c r="B119" s="135">
        <v>106</v>
      </c>
      <c r="C119" s="136">
        <f t="shared" si="12"/>
        <v>3162.4054504502019</v>
      </c>
      <c r="D119" s="137">
        <f t="shared" si="13"/>
        <v>8.9600000000000009</v>
      </c>
      <c r="E119" s="137">
        <f t="shared" si="17"/>
        <v>1051.1540674817845</v>
      </c>
      <c r="F119" s="137">
        <f t="shared" si="20"/>
        <v>1060.1099999999999</v>
      </c>
      <c r="G119" s="136">
        <f t="shared" si="14"/>
        <v>2111.2513829684176</v>
      </c>
      <c r="L119" s="184">
        <f t="shared" si="23"/>
        <v>48458</v>
      </c>
      <c r="M119" s="142">
        <v>106</v>
      </c>
      <c r="N119" s="150">
        <f t="shared" si="15"/>
        <v>2254.5534230770118</v>
      </c>
      <c r="O119" s="185">
        <f t="shared" si="18"/>
        <v>6.39</v>
      </c>
      <c r="P119" s="185">
        <f t="shared" si="19"/>
        <v>749.39252355672238</v>
      </c>
      <c r="Q119" s="185">
        <f t="shared" si="21"/>
        <v>755.78</v>
      </c>
      <c r="R119" s="150">
        <f t="shared" si="16"/>
        <v>1505.1608995202894</v>
      </c>
    </row>
    <row r="120" spans="1:18" x14ac:dyDescent="0.25">
      <c r="A120" s="134">
        <f t="shared" si="22"/>
        <v>48488</v>
      </c>
      <c r="B120" s="135">
        <v>107</v>
      </c>
      <c r="C120" s="136">
        <f t="shared" si="12"/>
        <v>2111.2513829684176</v>
      </c>
      <c r="D120" s="137">
        <f t="shared" si="13"/>
        <v>5.98</v>
      </c>
      <c r="E120" s="137">
        <f t="shared" si="17"/>
        <v>1054.1323373396494</v>
      </c>
      <c r="F120" s="137">
        <f t="shared" si="20"/>
        <v>1060.1099999999999</v>
      </c>
      <c r="G120" s="136">
        <f t="shared" si="14"/>
        <v>1057.1190456287682</v>
      </c>
      <c r="L120" s="184">
        <f t="shared" si="23"/>
        <v>48488</v>
      </c>
      <c r="M120" s="142">
        <v>107</v>
      </c>
      <c r="N120" s="150">
        <f t="shared" si="15"/>
        <v>1505.1608995202894</v>
      </c>
      <c r="O120" s="185">
        <f t="shared" si="18"/>
        <v>4.26</v>
      </c>
      <c r="P120" s="185">
        <f t="shared" si="19"/>
        <v>751.51580237346639</v>
      </c>
      <c r="Q120" s="185">
        <f t="shared" si="21"/>
        <v>755.78</v>
      </c>
      <c r="R120" s="150">
        <f t="shared" si="16"/>
        <v>753.64509714682299</v>
      </c>
    </row>
    <row r="121" spans="1:18" x14ac:dyDescent="0.25">
      <c r="A121" s="134">
        <f t="shared" si="22"/>
        <v>48519</v>
      </c>
      <c r="B121" s="135">
        <v>108</v>
      </c>
      <c r="C121" s="136">
        <f t="shared" si="12"/>
        <v>1057.1190456287682</v>
      </c>
      <c r="D121" s="137">
        <f t="shared" si="13"/>
        <v>3</v>
      </c>
      <c r="E121" s="137">
        <f t="shared" si="17"/>
        <v>1057.1190456287784</v>
      </c>
      <c r="F121" s="137">
        <f t="shared" si="20"/>
        <v>1060.1099999999999</v>
      </c>
      <c r="G121" s="136">
        <f t="shared" si="14"/>
        <v>-1.0231815394945443E-11</v>
      </c>
      <c r="L121" s="184">
        <f t="shared" si="23"/>
        <v>48519</v>
      </c>
      <c r="M121" s="142">
        <v>108</v>
      </c>
      <c r="N121" s="150">
        <f t="shared" si="15"/>
        <v>753.64509714682299</v>
      </c>
      <c r="O121" s="185">
        <f t="shared" si="18"/>
        <v>2.14</v>
      </c>
      <c r="P121" s="185">
        <f t="shared" si="19"/>
        <v>753.64509714685789</v>
      </c>
      <c r="Q121" s="185">
        <f t="shared" si="21"/>
        <v>755.78</v>
      </c>
      <c r="R121" s="150">
        <f t="shared" si="16"/>
        <v>-3.4901859180536121E-11</v>
      </c>
    </row>
    <row r="122" spans="1:18" x14ac:dyDescent="0.25">
      <c r="A122" s="134"/>
      <c r="B122" s="135"/>
      <c r="C122" s="136"/>
      <c r="D122" s="137"/>
      <c r="E122" s="137"/>
      <c r="F122" s="137"/>
      <c r="G122" s="136"/>
      <c r="L122" s="184"/>
      <c r="M122" s="142"/>
      <c r="N122" s="150"/>
      <c r="O122" s="185"/>
      <c r="P122" s="185"/>
      <c r="Q122" s="185"/>
      <c r="R122" s="150"/>
    </row>
    <row r="123" spans="1:18" x14ac:dyDescent="0.25">
      <c r="A123" s="134"/>
      <c r="B123" s="135"/>
      <c r="C123" s="136"/>
      <c r="D123" s="137"/>
      <c r="E123" s="137"/>
      <c r="F123" s="137"/>
      <c r="G123" s="136"/>
      <c r="L123" s="184"/>
      <c r="M123" s="142"/>
      <c r="N123" s="150"/>
      <c r="O123" s="185"/>
      <c r="P123" s="185"/>
      <c r="Q123" s="185"/>
      <c r="R123" s="150"/>
    </row>
    <row r="124" spans="1:18" x14ac:dyDescent="0.25">
      <c r="A124" s="134"/>
      <c r="B124" s="135"/>
      <c r="C124" s="136"/>
      <c r="D124" s="137"/>
      <c r="E124" s="137"/>
      <c r="F124" s="137"/>
      <c r="G124" s="136"/>
      <c r="L124" s="184"/>
      <c r="M124" s="142"/>
      <c r="N124" s="150"/>
      <c r="O124" s="185"/>
      <c r="P124" s="185"/>
      <c r="Q124" s="185"/>
      <c r="R124" s="150"/>
    </row>
    <row r="125" spans="1:18" x14ac:dyDescent="0.25">
      <c r="A125" s="134"/>
      <c r="B125" s="135"/>
      <c r="C125" s="136"/>
      <c r="D125" s="137"/>
      <c r="E125" s="137"/>
      <c r="F125" s="137"/>
      <c r="G125" s="136"/>
      <c r="L125" s="184"/>
      <c r="M125" s="142"/>
      <c r="N125" s="150"/>
      <c r="O125" s="185"/>
      <c r="P125" s="185"/>
      <c r="Q125" s="185"/>
      <c r="R125" s="150"/>
    </row>
    <row r="126" spans="1:18" x14ac:dyDescent="0.25">
      <c r="A126" s="134"/>
      <c r="B126" s="135"/>
      <c r="C126" s="136"/>
      <c r="D126" s="137"/>
      <c r="E126" s="137"/>
      <c r="F126" s="137"/>
      <c r="G126" s="136"/>
      <c r="L126" s="184"/>
      <c r="M126" s="142"/>
      <c r="N126" s="150"/>
      <c r="O126" s="185"/>
      <c r="P126" s="185"/>
      <c r="Q126" s="185"/>
      <c r="R126" s="150"/>
    </row>
    <row r="127" spans="1:18" x14ac:dyDescent="0.25">
      <c r="A127" s="134"/>
      <c r="B127" s="135"/>
      <c r="C127" s="136"/>
      <c r="D127" s="137"/>
      <c r="E127" s="137"/>
      <c r="F127" s="137"/>
      <c r="G127" s="136"/>
      <c r="L127" s="184"/>
      <c r="M127" s="142"/>
      <c r="N127" s="150"/>
      <c r="O127" s="185"/>
      <c r="P127" s="185"/>
      <c r="Q127" s="185"/>
      <c r="R127" s="150"/>
    </row>
    <row r="128" spans="1:18" x14ac:dyDescent="0.25">
      <c r="A128" s="134"/>
      <c r="B128" s="135"/>
      <c r="C128" s="136"/>
      <c r="D128" s="137"/>
      <c r="E128" s="137"/>
      <c r="F128" s="137"/>
      <c r="G128" s="136"/>
      <c r="L128" s="184"/>
      <c r="M128" s="142"/>
      <c r="N128" s="150"/>
      <c r="O128" s="185"/>
      <c r="P128" s="185"/>
      <c r="Q128" s="185"/>
      <c r="R128" s="150"/>
    </row>
    <row r="129" spans="1:18" x14ac:dyDescent="0.25">
      <c r="A129" s="134"/>
      <c r="B129" s="135"/>
      <c r="C129" s="136"/>
      <c r="D129" s="137"/>
      <c r="E129" s="137"/>
      <c r="F129" s="137"/>
      <c r="G129" s="136"/>
      <c r="L129" s="184"/>
      <c r="M129" s="142"/>
      <c r="N129" s="150"/>
      <c r="O129" s="185"/>
      <c r="P129" s="185"/>
      <c r="Q129" s="185"/>
      <c r="R129" s="150"/>
    </row>
    <row r="130" spans="1:18" x14ac:dyDescent="0.25">
      <c r="A130" s="134"/>
      <c r="B130" s="135"/>
      <c r="C130" s="136"/>
      <c r="D130" s="137"/>
      <c r="E130" s="137"/>
      <c r="F130" s="137"/>
      <c r="G130" s="136"/>
      <c r="L130" s="184"/>
      <c r="M130" s="142"/>
      <c r="N130" s="150"/>
      <c r="O130" s="185"/>
      <c r="P130" s="185"/>
      <c r="Q130" s="185"/>
      <c r="R130" s="150"/>
    </row>
    <row r="131" spans="1:18" x14ac:dyDescent="0.25">
      <c r="A131" s="134"/>
      <c r="B131" s="135"/>
      <c r="C131" s="136"/>
      <c r="D131" s="137"/>
      <c r="E131" s="137"/>
      <c r="F131" s="137"/>
      <c r="G131" s="136"/>
      <c r="L131" s="184"/>
      <c r="M131" s="142"/>
      <c r="N131" s="150"/>
      <c r="O131" s="185"/>
      <c r="P131" s="185"/>
      <c r="Q131" s="185"/>
      <c r="R131" s="150"/>
    </row>
    <row r="132" spans="1:18" x14ac:dyDescent="0.25">
      <c r="A132" s="134"/>
      <c r="B132" s="135"/>
      <c r="C132" s="136"/>
      <c r="D132" s="137"/>
      <c r="E132" s="137"/>
      <c r="F132" s="137"/>
      <c r="G132" s="136"/>
      <c r="L132" s="184"/>
      <c r="M132" s="142"/>
      <c r="N132" s="150"/>
      <c r="O132" s="185"/>
      <c r="P132" s="185"/>
      <c r="Q132" s="185"/>
      <c r="R132" s="150"/>
    </row>
    <row r="133" spans="1:18" x14ac:dyDescent="0.25">
      <c r="A133" s="134"/>
      <c r="B133" s="135"/>
      <c r="C133" s="136"/>
      <c r="D133" s="137"/>
      <c r="E133" s="137"/>
      <c r="F133" s="137"/>
      <c r="G133" s="136"/>
      <c r="L133" s="184"/>
      <c r="M133" s="142"/>
      <c r="N133" s="150"/>
      <c r="O133" s="185"/>
      <c r="P133" s="185"/>
      <c r="Q133" s="185"/>
      <c r="R133" s="15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E37716-6B7A-4A10-8473-2F2F89E062E9}">
  <ds:schemaRefs>
    <ds:schemaRef ds:uri="http://schemas.microsoft.com/sharepoint/v3/contenttype/forms"/>
  </ds:schemaRefs>
</ds:datastoreItem>
</file>

<file path=customXml/itemProps2.xml><?xml version="1.0" encoding="utf-8"?>
<ds:datastoreItem xmlns:ds="http://schemas.openxmlformats.org/officeDocument/2006/customXml" ds:itemID="{A8621674-5E93-45EF-BBC6-FD826C386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4C66A-44CA-4E36-8496-4325DE71DC71}">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Abitabel</vt:lpstr>
      <vt:lpstr>Annuiteedigraafik BIL_01.11</vt:lpstr>
      <vt:lpstr>Annuiteedigraafik PT_01.11</vt:lpstr>
      <vt:lpstr>Annuiteedigraafik TS_01.11</vt:lpstr>
      <vt:lpstr>Annuiteedigraafik BIL_01.12</vt:lpstr>
      <vt:lpstr>Annuiteedigraafik PT_01.12</vt:lpstr>
      <vt:lpstr>Annuiteedigraafik TS_01.12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Kerli Kikojan</cp:lastModifiedBy>
  <cp:revision/>
  <dcterms:created xsi:type="dcterms:W3CDTF">2023-03-15T09:55:05Z</dcterms:created>
  <dcterms:modified xsi:type="dcterms:W3CDTF">2024-01-17T07:29:18Z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